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9420" windowHeight="7760"/>
  </bookViews>
  <sheets>
    <sheet name="V019" sheetId="4" r:id="rId1"/>
  </sheets>
  <definedNames>
    <definedName name="_ftn1" localSheetId="0">'V019'!$AB$14</definedName>
    <definedName name="_ftn2" localSheetId="0">'V019'!$AA$81</definedName>
    <definedName name="_ftn3" localSheetId="0">'V019'!$AA$82</definedName>
    <definedName name="_ftnref1" localSheetId="0">'V019'!$AC$10</definedName>
    <definedName name="_ftnref2" localSheetId="0">'V019'!$AD$74</definedName>
    <definedName name="_ftnref3" localSheetId="0">'V019'!$AH$74</definedName>
    <definedName name="a">#REF!</definedName>
    <definedName name="aa">#REF!</definedName>
    <definedName name="Alternate_1_Onsite_Onsite_and_offsite_combination_renewable_energy_system">'V019'!$G$58:$G$62</definedName>
    <definedName name="Alternate_2_Off_site_renewable_energy_system">'V019'!$H$58:$H$58</definedName>
    <definedName name="Alternative">'V019'!$L$25:$L$26</definedName>
    <definedName name="Alternative_1_Demonstrate_temperature_reduction_in_the_predicted_hourly_average_air_temperature_°C_from_the_GRIHA_base_case">'V019'!$M$25:$M$26</definedName>
    <definedName name="Alternative_2_Demonstrate_that_the_difference_in_peak_air_temperature_has_been_achieved_through_dynamic_UHIE_simulation_from_the_GRIHA_base_case">'V019'!$N$25:$N$26</definedName>
    <definedName name="b">#REF!</definedName>
    <definedName name="bb">#REF!</definedName>
    <definedName name="building">#REF!</definedName>
    <definedName name="choice">#REF!</definedName>
    <definedName name="d">#REF!</definedName>
    <definedName name="daylight">#REF!</definedName>
    <definedName name="daylight1">#REF!</definedName>
    <definedName name="daylight2">#REF!</definedName>
    <definedName name="Daytime">#REF!</definedName>
    <definedName name="dd">#REF!</definedName>
    <definedName name="demand">#REF!</definedName>
    <definedName name="e">#REF!</definedName>
    <definedName name="EBE">#REF!</definedName>
    <definedName name="embe">#REF!</definedName>
    <definedName name="energy">#REF!</definedName>
    <definedName name="energy1">#REF!</definedName>
    <definedName name="flowfix">#REF!</definedName>
    <definedName name="flowfix1">#REF!</definedName>
    <definedName name="flowfix2">#REF!</definedName>
    <definedName name="flyash">#REF!</definedName>
    <definedName name="four">#REF!</definedName>
    <definedName name="inno">#REF!</definedName>
    <definedName name="innovation">#REF!</definedName>
    <definedName name="lists">#REF!</definedName>
    <definedName name="lists1">#REF!</definedName>
    <definedName name="listz">#REF!</definedName>
    <definedName name="livingarea">#REF!</definedName>
    <definedName name="livingarea1">#REF!</definedName>
    <definedName name="livingarea2">#REF!</definedName>
    <definedName name="lowimpact">#REF!</definedName>
    <definedName name="lowimpact1">#REF!</definedName>
    <definedName name="lowinmpact2">#REF!</definedName>
    <definedName name="main">#REF!</definedName>
    <definedName name="main1">#REF!</definedName>
    <definedName name="masonry">#REF!</definedName>
    <definedName name="name">#REF!</definedName>
    <definedName name="Not_Attempting">'V019'!$O$24:$O$25</definedName>
    <definedName name="one">#REF!</definedName>
    <definedName name="OPC">#REF!</definedName>
    <definedName name="path">#REF!</definedName>
    <definedName name="points">#REF!</definedName>
    <definedName name="red">#REF!</definedName>
    <definedName name="strategies">#REF!</definedName>
    <definedName name="strategty1">#REF!</definedName>
    <definedName name="strategy">#REF!</definedName>
    <definedName name="strategy2">#REF!</definedName>
    <definedName name="three">#REF!</definedName>
    <definedName name="two">#REF!</definedName>
    <definedName name="UHIE">#REF!</definedName>
    <definedName name="UHIE1">#REF!</definedName>
    <definedName name="water1">#REF!</definedName>
    <definedName name="water3">#REF!</definedName>
  </definedNames>
  <calcPr calcId="145621"/>
</workbook>
</file>

<file path=xl/calcChain.xml><?xml version="1.0" encoding="utf-8"?>
<calcChain xmlns="http://schemas.openxmlformats.org/spreadsheetml/2006/main">
  <c r="D107" i="4" l="1"/>
  <c r="D165" i="4"/>
  <c r="D157" i="4"/>
  <c r="E146" i="4"/>
  <c r="E141" i="4"/>
  <c r="E153" i="4"/>
  <c r="E123" i="4"/>
  <c r="E66" i="4"/>
  <c r="D203" i="4" l="1"/>
  <c r="E103" i="4"/>
  <c r="E106" i="4"/>
  <c r="D21" i="4"/>
  <c r="E201" i="4" l="1"/>
  <c r="E203" i="4" s="1"/>
  <c r="E164" i="4"/>
  <c r="E165" i="4" s="1"/>
  <c r="D154" i="4"/>
  <c r="E150" i="4"/>
  <c r="D145" i="4"/>
  <c r="D112" i="4"/>
  <c r="D113" i="4" s="1"/>
  <c r="D124" i="4"/>
  <c r="E124" i="4"/>
  <c r="E118" i="4"/>
  <c r="D118" i="4"/>
  <c r="E81" i="4"/>
  <c r="E154" i="4" l="1"/>
  <c r="D146" i="4"/>
  <c r="D73" i="4"/>
  <c r="D78" i="4"/>
  <c r="D54" i="4"/>
  <c r="D36" i="4"/>
  <c r="E25" i="4"/>
  <c r="E26" i="4" s="1"/>
  <c r="E20" i="4"/>
  <c r="E21" i="4" s="1"/>
  <c r="E15" i="4"/>
  <c r="E14" i="4"/>
  <c r="D81" i="4" l="1"/>
  <c r="D10" i="4"/>
  <c r="E32" i="4" l="1"/>
  <c r="E16" i="4"/>
  <c r="E97" i="4"/>
  <c r="D97" i="4"/>
  <c r="E59" i="4"/>
  <c r="D59" i="4"/>
  <c r="E6" i="4" l="1"/>
  <c r="E213" i="4"/>
  <c r="E218" i="4" s="1"/>
  <c r="E54" i="4"/>
  <c r="E44" i="4" s="1"/>
  <c r="D16" i="4" l="1"/>
  <c r="D6" i="4" s="1"/>
  <c r="E209" i="4"/>
  <c r="D209" i="4"/>
  <c r="E195" i="4" l="1"/>
  <c r="E191" i="4" s="1"/>
  <c r="D195" i="4"/>
  <c r="D191" i="4" s="1"/>
  <c r="E189" i="4"/>
  <c r="D189" i="4"/>
  <c r="E180" i="4"/>
  <c r="D180" i="4"/>
  <c r="E175" i="4"/>
  <c r="D175" i="4"/>
  <c r="B175" i="4"/>
  <c r="E171" i="4"/>
  <c r="D171" i="4"/>
  <c r="E161" i="4"/>
  <c r="D161" i="4"/>
  <c r="E159" i="4"/>
  <c r="D159" i="4"/>
  <c r="D138" i="4" s="1"/>
  <c r="E136" i="4"/>
  <c r="D136" i="4"/>
  <c r="E132" i="4"/>
  <c r="D132" i="4"/>
  <c r="E113" i="4"/>
  <c r="E107" i="4"/>
  <c r="E86" i="4"/>
  <c r="E68" i="4" s="1"/>
  <c r="D86" i="4"/>
  <c r="D68" i="4" s="1"/>
  <c r="D66" i="4"/>
  <c r="D44" i="4" s="1"/>
  <c r="E42" i="4"/>
  <c r="D42" i="4"/>
  <c r="E37" i="4"/>
  <c r="D37" i="4"/>
  <c r="D32" i="4"/>
  <c r="E167" i="4" l="1"/>
  <c r="E126" i="4"/>
  <c r="D99" i="4"/>
  <c r="E99" i="4"/>
  <c r="D126" i="4"/>
  <c r="E138" i="4"/>
  <c r="D167" i="4"/>
  <c r="D28" i="4"/>
  <c r="E28" i="4"/>
  <c r="D211" i="4" l="1"/>
  <c r="E211" i="4"/>
  <c r="D220" i="4" s="1"/>
  <c r="D222" i="4" l="1"/>
</calcChain>
</file>

<file path=xl/comments1.xml><?xml version="1.0" encoding="utf-8"?>
<comments xmlns="http://schemas.openxmlformats.org/spreadsheetml/2006/main">
  <authors>
    <author>Ankit Bhalla</author>
  </authors>
  <commentList>
    <comment ref="B20" authorId="0">
      <text>
        <r>
          <rPr>
            <b/>
            <sz val="9"/>
            <color indexed="81"/>
            <rFont val="Tahoma"/>
            <charset val="1"/>
          </rPr>
          <t>Ankit Bhalla:</t>
        </r>
        <r>
          <rPr>
            <sz val="9"/>
            <color indexed="81"/>
            <rFont val="Tahoma"/>
            <charset val="1"/>
          </rPr>
          <t xml:space="preserve">
add
option to select number of passive and active strategies</t>
        </r>
      </text>
    </comment>
  </commentList>
</comments>
</file>

<file path=xl/sharedStrings.xml><?xml version="1.0" encoding="utf-8"?>
<sst xmlns="http://schemas.openxmlformats.org/spreadsheetml/2006/main" count="312" uniqueCount="231">
  <si>
    <t>Criterion name</t>
  </si>
  <si>
    <t>Indoor Air Quality</t>
  </si>
  <si>
    <t>Total</t>
  </si>
  <si>
    <t>Max Points</t>
  </si>
  <si>
    <t>Points Attempted</t>
  </si>
  <si>
    <t>Construction Management Practices</t>
  </si>
  <si>
    <t>Design to mitigate UHIE</t>
  </si>
  <si>
    <t>Cr. No.</t>
  </si>
  <si>
    <t>Points</t>
  </si>
  <si>
    <t>Not attempting</t>
  </si>
  <si>
    <t>The project EPI (determined through simulations) is below the GRIHA benchmark</t>
  </si>
  <si>
    <t xml:space="preserve">Would you select Alternative 1 or Alternative 2? </t>
  </si>
  <si>
    <t>Alternative 1</t>
  </si>
  <si>
    <t>Alternative 2</t>
  </si>
  <si>
    <t>Total (Percentile)</t>
  </si>
  <si>
    <t>GRIHA V 2019 Self evaluation checklist</t>
  </si>
  <si>
    <t>Green Infrastructure</t>
  </si>
  <si>
    <t>Please note: several criteria in this feasibility sheet has fixed dropdowns. 
For those criteria, please select the points being attempted through selecting the correct option from the drop down.</t>
  </si>
  <si>
    <t>The site plan is in conformity with the development plan/master plan/ Urban and Regional Development Plans Formulation and Implementation (URDPFI) guidelines. This should comply with the provisions of eco-sensitive zone regulations, coastal zone regulations, heritage areas (identified in the master plan or issued separately as specific guidelines), water body zones (in such zones, no construction is permitted in the water-spread and buffer belt of minimum 30 m around the FTL), various hazard-prone area regulations, and others if the site falls under any such area. Further, any other relevant legal approval pertaining to the project for clearance from the necessary government authority has to be compliant (refer to Details to Appraisals).</t>
  </si>
  <si>
    <t>Alternative 1: Ensure that no existing mature tree on-site is cut.</t>
  </si>
  <si>
    <t>Alternative 2: Transplant existing mature trees (if required) within the site and ensure that they survive. Unsuccessful transplantation[1] attempts will not be counted.</t>
  </si>
  <si>
    <t>Alternative 3: Plant three trees for every one tree cut of the same native/naturalized species.</t>
  </si>
  <si>
    <t>Alternative 4: Adopt any combination of the previously mentioned alternatives</t>
  </si>
  <si>
    <t>Name of the project</t>
  </si>
  <si>
    <t>Rating attempted</t>
  </si>
  <si>
    <t>Yes</t>
  </si>
  <si>
    <t>No</t>
  </si>
  <si>
    <r>
      <t>Minimum of one tree for every 80 m</t>
    </r>
    <r>
      <rPr>
        <vertAlign val="superscript"/>
        <sz val="11"/>
        <color theme="1"/>
        <rFont val="Calibri"/>
        <family val="2"/>
        <scheme val="minor"/>
      </rPr>
      <t xml:space="preserve">2 </t>
    </r>
    <r>
      <rPr>
        <sz val="11"/>
        <color theme="1"/>
        <rFont val="Calibri"/>
        <family val="2"/>
        <scheme val="minor"/>
      </rPr>
      <t xml:space="preserve">of land/site area is planted and maintained in order to increase vegetation on-Site. </t>
    </r>
  </si>
  <si>
    <t>If yes 1</t>
  </si>
  <si>
    <t>if no 0</t>
  </si>
  <si>
    <t>Per-capita built-up area  threshold is maintained for optimum land utilization</t>
  </si>
  <si>
    <t>10% ≤ x &lt; 25% = 1</t>
  </si>
  <si>
    <t>x ≥ 25% = 2</t>
  </si>
  <si>
    <t>Provide bicycle users with at least 5% of the total 4-wheeler parking space designated to them along with changing rooms, showers, lockers within the site premises with adequate signage</t>
  </si>
  <si>
    <t xml:space="preserve">Part B- Additionally, provide designated vehicular tracks for NMT vehicles. </t>
  </si>
  <si>
    <t xml:space="preserve">Part A- Provide Non-motorised transport (NMT) vehicle facility with at least 5% of the total 4-wheeler parking space designated to them on site along with charging facility for E-vehicles and adequate signage. </t>
  </si>
  <si>
    <t>Provide at least four designated number of parking spaces for informal modes of transport within the site premises</t>
  </si>
  <si>
    <t>Low- Impact Design Strategies</t>
  </si>
  <si>
    <t>Demonstrate reduction in environmental impact by adoption of various low- impact planning and design strategies</t>
  </si>
  <si>
    <t>5 (with at least 3 passive strategies)</t>
  </si>
  <si>
    <t>3 (with at least 2 passive strategies)</t>
  </si>
  <si>
    <t>Select the no. of strategies attempted</t>
  </si>
  <si>
    <t>Demonstrate the temperature reduction (in °C) from the GRIHA base case</t>
  </si>
  <si>
    <t>Criterion total</t>
  </si>
  <si>
    <t>Alternative 1 - Demonstrate temperature reduction in the predicted hourly average air temperature (°C) from the GRIHA base case</t>
  </si>
  <si>
    <t xml:space="preserve">Alternative 2 - Demonstrate that the difference in peak air temperature has been achieved through dynamic UHIE simulation from the GRIHA base case </t>
  </si>
  <si>
    <t>1.5°C ≤ base case</t>
  </si>
  <si>
    <t>2.5°C ≤ base case</t>
  </si>
  <si>
    <t>1°C ≤ base case</t>
  </si>
  <si>
    <t>2°C ≤ base case</t>
  </si>
  <si>
    <t>I - Sustainable Site Planning</t>
  </si>
  <si>
    <t>II - Construction Management</t>
  </si>
  <si>
    <t>Air &amp; Soil Pollution control</t>
  </si>
  <si>
    <t>Adopt at least six measures to minimize air and soil pollution during construction</t>
  </si>
  <si>
    <t>Soil erosion channels &amp; Sedimentation are constructed  throughout the construction phase of project</t>
  </si>
  <si>
    <t>Topsoil Preservation</t>
  </si>
  <si>
    <t>Applicability Check:
Top soil is fertile or can be made fertile through organic means</t>
  </si>
  <si>
    <t>Ensure that 90% of fertile topsoil from disturbed area is preserved</t>
  </si>
  <si>
    <t>If yes then 1</t>
  </si>
  <si>
    <t>if no then 0</t>
  </si>
  <si>
    <t>Adopt construction management practices and ensure safe disposal of waste generated during construction</t>
  </si>
  <si>
    <t>Adopt at least two strategies to minimize water consumption during construction</t>
  </si>
  <si>
    <t>III - Energy Optimization</t>
  </si>
  <si>
    <t>Energy Optimization</t>
  </si>
  <si>
    <t xml:space="preserve">Project demonstrates compliance with the mandatory requirements of ECBC 2017 </t>
  </si>
  <si>
    <t xml:space="preserve">Ensure that the heat gain through the building envelope meets the GRIHA threshold for peak heat gain </t>
  </si>
  <si>
    <t>100% of exterior lighting fixtures  (lamp + ballast) meet the luminous efficacy of 80 lm/W</t>
  </si>
  <si>
    <t>Reduction in project EPI against the GRIHA Base line</t>
  </si>
  <si>
    <t>Not Attempting</t>
  </si>
  <si>
    <t>10% ≤ x &lt; 20%</t>
  </si>
  <si>
    <t>20% ≤ x &lt; 30%</t>
  </si>
  <si>
    <t>30% ≤ x &lt; 40%</t>
  </si>
  <si>
    <t>40% ≤ x &lt; 50%</t>
  </si>
  <si>
    <t xml:space="preserve">x ≥ 50% </t>
  </si>
  <si>
    <t>Renewable energy Utilization</t>
  </si>
  <si>
    <t>Low ODP And GWP Materials</t>
  </si>
  <si>
    <t>Ensure that all the insulation used in the building envelope and for HVAC systems are CFC and HCFC free</t>
  </si>
  <si>
    <t>Ensure that the refrigerant used in the HVAC systems and refrigeration equipment is CFC and HCFC free</t>
  </si>
  <si>
    <t>Ensure that the fire suppression systems and fire extinguishers installed in the project are halon free</t>
  </si>
  <si>
    <t>Ensure that all the insulation used in the building envelope and for HVAC systems; refrigerant used in the HVAC systems and refrigeration equipment are HFC free</t>
  </si>
  <si>
    <t>IV - Occupant Comfort</t>
  </si>
  <si>
    <t>Visual Comfort</t>
  </si>
  <si>
    <t>Daylight Autonomy requirement (&lt;3000 lux) is met for 100% of the annual analysis hours for 100% of the regularly occupied areas</t>
  </si>
  <si>
    <t>Daylight Autonomy requirement (&gt;300 lux) is met for the annual analysis hours for 100% of the regularly occupied areas</t>
  </si>
  <si>
    <t>WWR does not exceed 60% and the vertical fenestration complies with minimum VLT of 0.27</t>
  </si>
  <si>
    <t>Ensure that the project meets the SHGC compliance /weighted façade average SHGC for each orientation.
OR
Use Tables 9 &amp; 10 of SP 41 to design the shading device for the windows
OR
Conduct solar path analysis for windows of AC as well as non-AC spaces, to ensure that the window is completely shaded for the duration between 0900 hours on 15th March to 1500 hours on 15th September</t>
  </si>
  <si>
    <t>Ensure that the SRR does not exceed 5% and SHGC for skylights  does not exceed 0.35</t>
  </si>
  <si>
    <t>Ensure that all regularly occupied areas meet or exceed illuminance level between 100 lux and 2000 lux for the minimum percentage of floor area prescribed in Table 4-10-3 for 90% of the potential day lit time in a year</t>
  </si>
  <si>
    <t>Artificial lighting design to fall within limits (lower and higher range limits) as recommended space/task specific lighting levels as per NBC 2016   and to meet a minimum uniformity ratio of 0.4.</t>
  </si>
  <si>
    <t>Thermal and Acoustic comfort</t>
  </si>
  <si>
    <t>Demonstrate that the project meets the thermal comfort requirements for all regularly occupied spaces</t>
  </si>
  <si>
    <t>Demonstrate that acoustic comfort requirements are met for all regularly occupied spaces in the building</t>
  </si>
  <si>
    <t>Ensure that the minimum requirements of CPCB (NAAQS) for assessing the quality of fresh air are fulfilled</t>
  </si>
  <si>
    <t>Ensure that the minimum requirements of ASHRAE Standard 62.1–2010, Sections 4–7, Ventilation for Acceptable Indoor Air Quantity (with errata), or NBC 2016, Volume 2, Part 8, Section 3, for quantity of fresh air are met.</t>
  </si>
  <si>
    <t xml:space="preserve">Ensure continuous monitoring of CO, CO2, temperature, and RH levels such that they meet the permissible thresholds as per ISHRAE standard 10001:2016, for all habitable areas either at space level or at AHU’s by installation of sensor(s) deployed with feedback system </t>
  </si>
  <si>
    <t>Select any 1 alternative</t>
  </si>
  <si>
    <t>Alternative 1 - (Space level)</t>
  </si>
  <si>
    <t>Install 1 digital display showing monitored values for CO, CO2</t>
  </si>
  <si>
    <t>Alternative 2 - (AHU level)</t>
  </si>
  <si>
    <t>Ensure that all interior wall and ceiling finishes (including, but not limited to, primers and paints) have low VOC content and are lead free</t>
  </si>
  <si>
    <t>Ensure that all adhesives and sealants used have low VOC content and that interior composite wood products do not have urea–formaldehyde as a bonding resin</t>
  </si>
  <si>
    <t xml:space="preserve">Ensure improved indoor air quality by adopting a minimum of three strategies </t>
  </si>
  <si>
    <t>V - Water Management</t>
  </si>
  <si>
    <t>Water demand redcution</t>
  </si>
  <si>
    <t xml:space="preserve">Demonstrate reduction in building water demand from the GRIHA base case </t>
  </si>
  <si>
    <t>Reduction by 10%</t>
  </si>
  <si>
    <t>10% &lt; x ≤ 20%</t>
  </si>
  <si>
    <t>20% &lt; x ≤ 30%</t>
  </si>
  <si>
    <t>Demonstrate reduction in landscape water demand from the GRIHA base case</t>
  </si>
  <si>
    <t>x ≥ 75%</t>
  </si>
  <si>
    <t>50% &lt; x &lt; 70%</t>
  </si>
  <si>
    <t xml:space="preserve">Wastewater Treatment </t>
  </si>
  <si>
    <t>Ensure that 100% of wastewater generated on-site is treated through either a chemical-based or natural wastewater treatment system</t>
  </si>
  <si>
    <t>If yes then 2nd appraisal is applicable</t>
  </si>
  <si>
    <t>Ensure that 100% of wastewater is segregated (into grey-water and black-water) and treated independently on-site</t>
  </si>
  <si>
    <t>Rainwater management</t>
  </si>
  <si>
    <t>Demonstrate that the post-construction storm water run-off generated from the site is being managed within the GRIHA project boundary based on the peak hourly rainfall (mm/h)</t>
  </si>
  <si>
    <t>Percentage of storm water run-off managed on-site - 25% ≤ x &lt; 50%</t>
  </si>
  <si>
    <t>Water Quality &amp; Self Sufficency (WPI)</t>
  </si>
  <si>
    <t xml:space="preserve">Ensure that the project meets water quality norms for drinking/domestic use as per BIS 10 500 : 2012 and treated water for irrigation and discharge should be as per the CPCB </t>
  </si>
  <si>
    <t xml:space="preserve">Ensure that the project demonstrates reduction from GRIHA benchmark WPI </t>
  </si>
  <si>
    <t>Percentage reduction from GRIHA benchmark - 10% ≤ x &lt; 25%</t>
  </si>
  <si>
    <t>VI - Soild Waste management</t>
  </si>
  <si>
    <t>Waste management - Post Occupancy</t>
  </si>
  <si>
    <t>Demonstrate compliance with all relevant government-notified waste management rules</t>
  </si>
  <si>
    <t>Provide infrastructure (multi-coloured waste bins/different refuse chutes to store e-waste, biomedical waste, organic waste, plastic waste, paper waste, and other inorganic solid waste) for building occupants to ensure segregation of waste at the source.</t>
  </si>
  <si>
    <t>Ensure that dedicated, segregated, and hygienic storage spaces are provided within the project site (for different types of waste listed in Appraisal 17.1.2) before treatment/recycling</t>
  </si>
  <si>
    <t>Provide contractual tie-ups with waste recyclers for safe handling and recycling of all types of inorganic waste generated on site. Also, ensure that 100% of recyclable waste is recovered/diverted (by means of recycling/processing through dedicated recyclers) and other inorganic waste (apart from recyclable waste) should be disposed off through authorized vendors</t>
  </si>
  <si>
    <t>Organic Waste Treatment</t>
  </si>
  <si>
    <t xml:space="preserve">Ensure that the organic waste generated on-site is quantified, and adopt strategies to treat 100% organic waste on site/off-site to convert it into usable resources (manure, biogas, etc.).
</t>
  </si>
  <si>
    <t>VII - Sustainable Building Materials</t>
  </si>
  <si>
    <t>Utilization of Alternative Materials in Building</t>
  </si>
  <si>
    <t xml:space="preserve">Ensure minimum replacement of Ordinary Portland Cement (OPC) with Bureau of Indian Standards (BIS) recommended waste materials by weight of cement used in structural concrete </t>
  </si>
  <si>
    <t>Replacement by 20% ≤ x &lt; 30%</t>
  </si>
  <si>
    <t>Ensure minimum 5% replacement of natural aggregate with recycled concrete aggregate (RCA)/ recycled aggregate (RA) by weight of that category of aggregate in structural concrete</t>
  </si>
  <si>
    <t>Ensure that all internal and external, load-bearing, non-load-bearing and partition walls are constructed  with alternative materials</t>
  </si>
  <si>
    <r>
      <rPr>
        <b/>
        <sz val="11"/>
        <color theme="1"/>
        <rFont val="Calibri"/>
        <family val="2"/>
        <scheme val="minor"/>
      </rPr>
      <t>Applicability check</t>
    </r>
    <r>
      <rPr>
        <sz val="11"/>
        <color theme="1"/>
        <rFont val="Calibri"/>
        <family val="2"/>
        <scheme val="minor"/>
      </rPr>
      <t xml:space="preserve">
Cement mortar &amp; plaster have been used in the project?</t>
    </r>
  </si>
  <si>
    <t>Ensure minimum 30% replacement of OPC with BIS recommended waste by weight of cement used in masonry mortar and plaster</t>
  </si>
  <si>
    <t>If yes then applicable if no then 0 points</t>
  </si>
  <si>
    <t>Reduction in Global Warming Potential through Life Cycle Assessment</t>
  </si>
  <si>
    <t>Demonstrate reduction in the GWP value of the building superstructure as per the LCA thresholds</t>
  </si>
  <si>
    <t>Reduction from the GRIHA LCA threshold  - 10% ≤ x ≤ 15%</t>
  </si>
  <si>
    <t>Reduction from the GRIHA LCA threshold (x) - 10% ≤ x ≤ 15%</t>
  </si>
  <si>
    <t>Demonstrate reduction in the GWP value of the building interiors and finishes as per the LCA thresholds</t>
  </si>
  <si>
    <t>Alternative Materials for External Site Development</t>
  </si>
  <si>
    <t>Ensure that at least 70% of all roads and vehicular pathways within site premises are constructed with one, or any combination</t>
  </si>
  <si>
    <t>Ensure that 100% of the pavement/footpath including kerb stone constructed on-site are constructed with one, or any combination</t>
  </si>
  <si>
    <t>VIII - Life cycle costing</t>
  </si>
  <si>
    <t>Life cycle cost analysis</t>
  </si>
  <si>
    <t xml:space="preserve">Demonstrate using the GRIHA LCC calculator that the cumulative payback period for the project (for the life stages defined in details to appraisal) is below the GRIHA thresholds </t>
  </si>
  <si>
    <t>Cumulative discounted payback period for the project (x) - 10 years ≥ x &gt; 8 years</t>
  </si>
  <si>
    <t>Cumulative discounted payback period for the project (x) - x ≤ 6 years</t>
  </si>
  <si>
    <t>IX - Socio Economic Strategies</t>
  </si>
  <si>
    <t>Safety and Sanitation for Construction Workers</t>
  </si>
  <si>
    <t>Ensure compliance with the requirements of NBC 2016</t>
  </si>
  <si>
    <t>Adopt at least one measure out for the construction workers on-site</t>
  </si>
  <si>
    <t>Universal Accessibility</t>
  </si>
  <si>
    <t>Ensure that the project complies with the provisions of Harmonised Guidelines and Space Standards for Barrier Free Built Environment for Persons with Disability and Elderly Persons, 2016</t>
  </si>
  <si>
    <t>Dedicated Facilities for Service Staff</t>
  </si>
  <si>
    <t>Ensure provision of dedicated room/s (for resting) for service staff on-site</t>
  </si>
  <si>
    <t>Ensure provision of toilets on-site for the service staff as per NBC 2016, Volume 2, Part 9, Section 2, Clause 4.2</t>
  </si>
  <si>
    <t>Positive Social Impact</t>
  </si>
  <si>
    <t>Ensure that the project adopts at least one measure on-site to create environmental awareness amongst its occupants and visitors</t>
  </si>
  <si>
    <t>Ensure that the project adopts at least one measure on-site for occupants and visitors (as applicable) /offsite (minimum 2 programmes in a year) to create environmental awareness amongst general masses.</t>
  </si>
  <si>
    <t>Demonstrate that the project team implements tobacco smoke control measures in case of air-conditioned and non-air-conditioned buildings</t>
  </si>
  <si>
    <t>Alternative 1: Ensure that tobacco smoking is prohibited within the site premises</t>
  </si>
  <si>
    <t>Alternative 2: Ensure that designated smoking zone/s is/are provided and the smoke is managed within a controlled environment (in case of air-conditioned buildings). Additionally, there must be restriction to smoking in public spaces</t>
  </si>
  <si>
    <t>Ensure that tobacco smoking is prohibited on-site during the entire construction phase</t>
  </si>
  <si>
    <t>Ensure that the per capita availability of green spaces for the project site is more than GRIHA threshold of minimum 9 m2 of green cover per capita</t>
  </si>
  <si>
    <t>X - Performance Metering &amp; Monitoring</t>
  </si>
  <si>
    <t>Commissioning for Final rating</t>
  </si>
  <si>
    <t xml:space="preserve">Ensure that third-party commissioning is conducted for the systems </t>
  </si>
  <si>
    <t>Ensure that a commissioning plan is developed and implemented for the systems. Additionally, maintain a record of finding logs and their rectification during the entire period of construction, installation, and functional testing of systems</t>
  </si>
  <si>
    <t xml:space="preserve">Criterion total </t>
  </si>
  <si>
    <t>Smart Metering &amp; Monitoring</t>
  </si>
  <si>
    <t>Demonstrate compliance with the source metering requirement as mentioned in GRIHA</t>
  </si>
  <si>
    <t>Demonstrate compliance with the extended metering requirements as mentioned in GRIHA</t>
  </si>
  <si>
    <t>Installation of one-way communicable system</t>
  </si>
  <si>
    <t xml:space="preserve">Ensure installation of smart metering  systems which is capable of tracking energy and water consumption through a web-hosted portal for all meters </t>
  </si>
  <si>
    <t>Ensure sharing of monthly energy and water consumption data of the project by connecting with the GRIHA Online Benchmarking platform for 5 years</t>
  </si>
  <si>
    <t>Operation &amp; Maintainenc protocol</t>
  </si>
  <si>
    <t>Ensure that a core facility/service group is formed which will be responsible for the O&amp;M of the building systems and equipment post installation</t>
  </si>
  <si>
    <t>Ensure the inclusion of a specific clause in the contract document of the system/s supplier for providing training to the core facility/service group responsible for the O&amp;M of the building syst</t>
  </si>
  <si>
    <t>Ensure the development of O&amp;M protocol in the form of manual /CDs /multimedia /information brochure enlisting the best practices for O&amp;M of the building systems</t>
  </si>
  <si>
    <t>XI - Innovation</t>
  </si>
  <si>
    <t>Innovation strategy 1</t>
  </si>
  <si>
    <t>Innovation strategy 2</t>
  </si>
  <si>
    <t>Innovation strategy 3</t>
  </si>
  <si>
    <t>Innovation strategy 4</t>
  </si>
  <si>
    <t>Innovation strategy 5</t>
  </si>
  <si>
    <t>Citerion total</t>
  </si>
  <si>
    <t>Option 1: IF average distance  of at least 5 basic public amenities/services as per the building typology from the main entrance of the project, is less than the GRIHA base case 10% ≤ x &lt; 25%</t>
  </si>
  <si>
    <t xml:space="preserve">Option 2: If average distance  of at least 5 basic public amenities/services as per the building typology from the main entrance of the project, is less than the GRIHA base case ≥ 25% </t>
  </si>
  <si>
    <t>Alternative</t>
  </si>
  <si>
    <t>Alternative_1_Demonstrate_temperature_reduction_in_the_predicted_hourly_average_air_temperature_°C_from_the_GRIHA_base_case</t>
  </si>
  <si>
    <t>Alternative_2_Demonstrate_that_the_difference_in_peak_air_temperature_has_been_achieved_through_dynamic_UHIE_simulation_from_the_GRIHA_base_case</t>
  </si>
  <si>
    <t>Mandatory</t>
  </si>
  <si>
    <t>Would you select Alternative 1 or Alternative 2</t>
  </si>
  <si>
    <t xml:space="preserve">Daytime occupancy </t>
  </si>
  <si>
    <t>24-hours occupancy</t>
  </si>
  <si>
    <t>5 days a week</t>
  </si>
  <si>
    <t>7 days a week</t>
  </si>
  <si>
    <t>Institutional</t>
  </si>
  <si>
    <t>Office</t>
  </si>
  <si>
    <t>Healthcare</t>
  </si>
  <si>
    <t>Hospitality</t>
  </si>
  <si>
    <t>Residential</t>
  </si>
  <si>
    <t>Retail</t>
  </si>
  <si>
    <t>Transit Terminals</t>
  </si>
  <si>
    <t>Mandatory (On site)</t>
  </si>
  <si>
    <t>Sensors/monitoring devices</t>
  </si>
  <si>
    <r>
      <rPr>
        <b/>
        <sz val="11"/>
        <color theme="1"/>
        <rFont val="Calibri"/>
        <family val="2"/>
        <scheme val="minor"/>
      </rPr>
      <t>Applicability check</t>
    </r>
    <r>
      <rPr>
        <sz val="11"/>
        <color theme="1"/>
        <rFont val="Calibri"/>
        <family val="2"/>
        <scheme val="minor"/>
      </rPr>
      <t xml:space="preserve">
Is the wastewater (both Black and Grey water individually) generated in the project is less than 5 KL/d</t>
    </r>
  </si>
  <si>
    <t>Display sensors</t>
  </si>
  <si>
    <t>Ensure that the equipment installed within the project is either BEE-star labelled or of equivalent performance</t>
  </si>
  <si>
    <t>BEE star labeled</t>
  </si>
  <si>
    <t>Grand total</t>
  </si>
  <si>
    <t>3 star labelled &amp; above</t>
  </si>
  <si>
    <t>Applicability Check: There are existing mature trees on site</t>
  </si>
  <si>
    <t>2 (with at least 1 passive strategy)</t>
  </si>
  <si>
    <t>Not_Attempting</t>
  </si>
  <si>
    <t>Alternate_1_Onsite_Onsite_and_offsite_combination_renewable_energy_system</t>
  </si>
  <si>
    <t>Alternate_2_Off_site_renewable_energy_system</t>
  </si>
  <si>
    <t>Ensure that the average distance  of at least 5 basic public amenities/services as per the building typology from the main entrance of the project, is less than the GRIHA base case</t>
  </si>
  <si>
    <t>Percentage reduction from GRIHA benchmark - 25% ≤ x &lt; 50%</t>
  </si>
  <si>
    <t>Percentage reduction from GRIHA benchmark - 50% ≤ x &lt; 75%</t>
  </si>
  <si>
    <t>Percentage reduction from GRIHA benchmark - &lt; 75%</t>
  </si>
  <si>
    <t>Reduction from the GRIHA LCA threshold  - &lt;15%</t>
  </si>
  <si>
    <t>Reduction from the GRIHA LCA threshold (x) - 15% ≤ x ≤ 30%</t>
  </si>
  <si>
    <t>Reduction from the GRIHA LCA threshold (x) - &lt; 30%</t>
  </si>
  <si>
    <t>Installation of two-way communicable system</t>
  </si>
  <si>
    <t>Replacement by &lt; 30%</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</si>
</sst>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6"/>
      <color theme="0"/>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22"/>
      <name val="Calibri"/>
      <family val="2"/>
      <scheme val="minor"/>
    </font>
    <font>
      <u/>
      <sz val="11"/>
      <color theme="10"/>
      <name val="Calibri"/>
      <family val="2"/>
      <scheme val="minor"/>
    </font>
    <font>
      <b/>
      <sz val="14"/>
      <color theme="0"/>
      <name val="Calibri"/>
      <family val="2"/>
      <scheme val="minor"/>
    </font>
    <font>
      <b/>
      <i/>
      <sz val="12"/>
      <color rgb="FFFF0000"/>
      <name val="Calibri"/>
      <family val="2"/>
      <scheme val="minor"/>
    </font>
    <font>
      <vertAlign val="superscript"/>
      <sz val="11"/>
      <color theme="1"/>
      <name val="Calibri"/>
      <family val="2"/>
      <scheme val="minor"/>
    </font>
    <font>
      <b/>
      <sz val="16"/>
      <color theme="1"/>
      <name val="Calibri"/>
      <family val="2"/>
      <scheme val="minor"/>
    </font>
    <font>
      <sz val="11"/>
      <color theme="1"/>
      <name val="Times New Roman"/>
      <family val="1"/>
    </font>
    <font>
      <sz val="10"/>
      <color rgb="FFFFFFFF"/>
      <name val="Times New Roman"/>
      <family val="1"/>
    </font>
    <font>
      <b/>
      <sz val="10"/>
      <color rgb="FFFFFFFF"/>
      <name val="Times New Roman"/>
      <family val="1"/>
    </font>
    <font>
      <sz val="10"/>
      <color rgb="FF000000"/>
      <name val="Times New Roman"/>
      <family val="1"/>
    </font>
    <font>
      <sz val="9"/>
      <color rgb="FF000000"/>
      <name val="Times New Roman"/>
      <family val="1"/>
    </font>
    <font>
      <b/>
      <sz val="8"/>
      <color rgb="FF000000"/>
      <name val="Times New Roman"/>
      <family val="1"/>
    </font>
    <font>
      <sz val="8"/>
      <color rgb="FF000000"/>
      <name val="Times New Roman"/>
      <family val="1"/>
    </font>
    <font>
      <sz val="12"/>
      <color theme="1"/>
      <name val="Times New Roman"/>
      <family val="1"/>
    </font>
    <font>
      <sz val="11"/>
      <color rgb="FF000000"/>
      <name val="Calibri"/>
      <family val="2"/>
      <scheme val="minor"/>
    </font>
    <font>
      <sz val="9"/>
      <color indexed="81"/>
      <name val="Tahoma"/>
      <charset val="1"/>
    </font>
    <font>
      <b/>
      <sz val="9"/>
      <color indexed="81"/>
      <name val="Tahoma"/>
      <charset val="1"/>
    </font>
    <font>
      <b/>
      <sz val="16"/>
      <name val="Calibri"/>
      <family val="2"/>
      <scheme val="minor"/>
    </font>
    <font>
      <b/>
      <sz val="14"/>
      <name val="Calibri"/>
      <family val="2"/>
      <scheme val="minor"/>
    </font>
    <font>
      <sz val="11"/>
      <name val="Calibri"/>
      <family val="2"/>
      <scheme val="minor"/>
    </font>
  </fonts>
  <fills count="21">
    <fill>
      <patternFill patternType="none"/>
    </fill>
    <fill>
      <patternFill patternType="gray125"/>
    </fill>
    <fill>
      <patternFill patternType="solid">
        <fgColor theme="6" tint="0.39997558519241921"/>
        <bgColor indexed="64"/>
      </patternFill>
    </fill>
    <fill>
      <patternFill patternType="solid">
        <fgColor theme="1" tint="0.499984740745262"/>
        <bgColor indexed="64"/>
      </patternFill>
    </fill>
    <fill>
      <patternFill patternType="solid">
        <fgColor theme="6"/>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C00000"/>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9" tint="-0.249977111117893"/>
        <bgColor indexed="64"/>
      </patternFill>
    </fill>
    <fill>
      <patternFill patternType="solid">
        <fgColor rgb="FFDBDB51"/>
        <bgColor indexed="64"/>
      </patternFill>
    </fill>
    <fill>
      <patternFill patternType="solid">
        <fgColor rgb="FFCED7E7"/>
        <bgColor indexed="64"/>
      </patternFill>
    </fill>
    <fill>
      <patternFill patternType="solid">
        <fgColor rgb="FF4F81BD"/>
        <bgColor indexed="64"/>
      </patternFill>
    </fill>
    <fill>
      <patternFill patternType="solid">
        <fgColor rgb="FFDBE5F1"/>
        <bgColor indexed="64"/>
      </patternFill>
    </fill>
    <fill>
      <patternFill patternType="solid">
        <fgColor theme="7"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4F81BD"/>
      </left>
      <right/>
      <top style="medium">
        <color rgb="FF4F81BD"/>
      </top>
      <bottom style="medium">
        <color rgb="FF95B3D7"/>
      </bottom>
      <diagonal/>
    </border>
    <border>
      <left/>
      <right style="medium">
        <color rgb="FF4F81BD"/>
      </right>
      <top style="medium">
        <color rgb="FF4F81BD"/>
      </top>
      <bottom style="medium">
        <color rgb="FF95B3D7"/>
      </bottom>
      <diagonal/>
    </border>
    <border>
      <left/>
      <right/>
      <top style="medium">
        <color rgb="FF4F81BD"/>
      </top>
      <bottom style="medium">
        <color rgb="FF95B3D7"/>
      </bottom>
      <diagonal/>
    </border>
    <border>
      <left/>
      <right style="medium">
        <color rgb="FF95B3D7"/>
      </right>
      <top style="medium">
        <color rgb="FF4F81BD"/>
      </top>
      <bottom/>
      <diagonal/>
    </border>
    <border>
      <left/>
      <right style="medium">
        <color rgb="FF95B3D7"/>
      </right>
      <top/>
      <bottom/>
      <diagonal/>
    </border>
    <border>
      <left style="medium">
        <color rgb="FF95B3D7"/>
      </left>
      <right/>
      <top style="medium">
        <color rgb="FF95B3D7"/>
      </top>
      <bottom style="medium">
        <color rgb="FF95B3D7"/>
      </bottom>
      <diagonal/>
    </border>
    <border>
      <left/>
      <right style="medium">
        <color rgb="FF95B3D7"/>
      </right>
      <top style="medium">
        <color rgb="FF95B3D7"/>
      </top>
      <bottom style="medium">
        <color rgb="FF95B3D7"/>
      </bottom>
      <diagonal/>
    </border>
    <border>
      <left/>
      <right/>
      <top style="medium">
        <color rgb="FF95B3D7"/>
      </top>
      <bottom style="medium">
        <color rgb="FF95B3D7"/>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29">
    <xf numFmtId="0" fontId="0" fillId="0" borderId="0" xfId="0"/>
    <xf numFmtId="0" fontId="0" fillId="0" borderId="1" xfId="0" applyBorder="1" applyAlignment="1">
      <alignment horizontal="left" vertical="center"/>
    </xf>
    <xf numFmtId="0" fontId="0" fillId="0" borderId="2" xfId="0" applyBorder="1" applyAlignment="1">
      <alignment horizontal="left" vertical="center"/>
    </xf>
    <xf numFmtId="0" fontId="0" fillId="0" borderId="0" xfId="0" applyAlignment="1" applyProtection="1">
      <alignment horizontal="left" vertical="center"/>
    </xf>
    <xf numFmtId="0" fontId="0" fillId="0" borderId="0" xfId="0" applyAlignment="1">
      <alignment horizontal="left" vertical="center"/>
    </xf>
    <xf numFmtId="0" fontId="3" fillId="0" borderId="1"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protection locked="0"/>
    </xf>
    <xf numFmtId="0" fontId="0" fillId="0" borderId="0" xfId="0" applyAlignment="1">
      <alignment horizontal="left" vertical="center" wrapText="1"/>
    </xf>
    <xf numFmtId="0" fontId="0" fillId="0" borderId="1" xfId="0" applyBorder="1" applyAlignment="1">
      <alignment horizontal="left" vertical="center" wrapText="1"/>
    </xf>
    <xf numFmtId="0" fontId="13" fillId="18" borderId="12" xfId="0" applyFont="1" applyFill="1" applyBorder="1" applyAlignment="1">
      <alignment horizontal="left" vertical="center" wrapText="1"/>
    </xf>
    <xf numFmtId="0" fontId="15" fillId="17" borderId="0" xfId="0" applyFont="1" applyFill="1" applyAlignment="1">
      <alignment horizontal="left" vertical="center" wrapText="1"/>
    </xf>
    <xf numFmtId="0" fontId="13" fillId="18" borderId="11" xfId="0" applyFont="1" applyFill="1" applyBorder="1" applyAlignment="1">
      <alignment horizontal="left" vertical="center" wrapText="1"/>
    </xf>
    <xf numFmtId="9" fontId="16" fillId="19" borderId="0" xfId="0" applyNumberFormat="1" applyFont="1" applyFill="1" applyAlignment="1">
      <alignment horizontal="left" vertical="center" wrapText="1"/>
    </xf>
    <xf numFmtId="9" fontId="17" fillId="19" borderId="0" xfId="0" applyNumberFormat="1" applyFont="1" applyFill="1" applyAlignment="1">
      <alignment horizontal="left" vertical="center" wrapText="1"/>
    </xf>
    <xf numFmtId="0" fontId="18" fillId="19" borderId="0" xfId="0" applyFont="1" applyFill="1" applyAlignment="1">
      <alignment horizontal="left" vertical="center" wrapText="1"/>
    </xf>
    <xf numFmtId="0" fontId="17" fillId="19" borderId="0" xfId="0" applyFont="1" applyFill="1" applyAlignment="1">
      <alignment horizontal="left" vertical="center" wrapText="1"/>
    </xf>
    <xf numFmtId="9" fontId="16" fillId="17" borderId="0" xfId="0" applyNumberFormat="1" applyFont="1" applyFill="1" applyAlignment="1">
      <alignment horizontal="left" vertical="center" wrapText="1"/>
    </xf>
    <xf numFmtId="9" fontId="17" fillId="17" borderId="0" xfId="0" applyNumberFormat="1" applyFont="1" applyFill="1" applyAlignment="1">
      <alignment horizontal="left" vertical="center" wrapText="1"/>
    </xf>
    <xf numFmtId="0" fontId="17" fillId="17" borderId="0" xfId="0" applyFont="1" applyFill="1" applyAlignment="1">
      <alignment horizontal="left" vertical="center" wrapText="1"/>
    </xf>
    <xf numFmtId="0" fontId="11" fillId="0" borderId="0" xfId="0" applyFont="1" applyBorder="1" applyAlignment="1">
      <alignment horizontal="left" vertical="center" wrapText="1"/>
    </xf>
    <xf numFmtId="0" fontId="6" fillId="0" borderId="0" xfId="1" applyBorder="1" applyAlignment="1">
      <alignment horizontal="left" vertical="center" wrapText="1"/>
    </xf>
    <xf numFmtId="9" fontId="11" fillId="0" borderId="0" xfId="0" applyNumberFormat="1" applyFont="1" applyBorder="1" applyAlignment="1">
      <alignment horizontal="left" vertical="center" wrapText="1"/>
    </xf>
    <xf numFmtId="0" fontId="6" fillId="0" borderId="0" xfId="1" applyBorder="1" applyAlignment="1">
      <alignment horizontal="left" vertical="center"/>
    </xf>
    <xf numFmtId="0" fontId="0" fillId="0" borderId="0" xfId="0" applyBorder="1" applyAlignment="1">
      <alignment horizontal="left" vertical="center"/>
    </xf>
    <xf numFmtId="0" fontId="10" fillId="0" borderId="1" xfId="0" applyFont="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3" fillId="0" borderId="7" xfId="0" applyFont="1" applyBorder="1" applyAlignment="1">
      <alignment vertical="center"/>
    </xf>
    <xf numFmtId="0" fontId="0" fillId="0" borderId="1" xfId="0" applyBorder="1" applyAlignment="1">
      <alignment horizontal="left" vertical="center"/>
    </xf>
    <xf numFmtId="0" fontId="12" fillId="18" borderId="8" xfId="0" applyFont="1" applyFill="1" applyBorder="1" applyAlignment="1">
      <alignment horizontal="left" vertical="center" wrapText="1"/>
    </xf>
    <xf numFmtId="0" fontId="12" fillId="18" borderId="9" xfId="0" applyFont="1" applyFill="1" applyBorder="1" applyAlignment="1">
      <alignment horizontal="left" vertical="center" wrapText="1"/>
    </xf>
    <xf numFmtId="0" fontId="12" fillId="18" borderId="10" xfId="0" applyFont="1" applyFill="1" applyBorder="1" applyAlignment="1">
      <alignment horizontal="left" vertical="center" wrapText="1"/>
    </xf>
    <xf numFmtId="0" fontId="14" fillId="19" borderId="13" xfId="0" applyFont="1" applyFill="1" applyBorder="1" applyAlignment="1">
      <alignment horizontal="left" vertical="center" wrapText="1"/>
    </xf>
    <xf numFmtId="0" fontId="14" fillId="19" borderId="14" xfId="0" applyFont="1" applyFill="1" applyBorder="1" applyAlignment="1">
      <alignment horizontal="left" vertical="center" wrapText="1"/>
    </xf>
    <xf numFmtId="0" fontId="14" fillId="19" borderId="15" xfId="0" applyFont="1" applyFill="1" applyBorder="1" applyAlignment="1">
      <alignment horizontal="left" vertical="center" wrapText="1"/>
    </xf>
    <xf numFmtId="0" fontId="8" fillId="0" borderId="2" xfId="0" applyFont="1" applyFill="1" applyBorder="1" applyAlignment="1" applyProtection="1">
      <alignment horizontal="left" vertical="center" wrapText="1"/>
      <protection locked="0"/>
    </xf>
    <xf numFmtId="0" fontId="8" fillId="0" borderId="4" xfId="0" applyFont="1" applyFill="1" applyBorder="1" applyAlignment="1" applyProtection="1">
      <alignment horizontal="left" vertical="center" wrapText="1"/>
      <protection locked="0"/>
    </xf>
    <xf numFmtId="0" fontId="8" fillId="0" borderId="3" xfId="0" applyFont="1" applyFill="1" applyBorder="1" applyAlignment="1" applyProtection="1">
      <alignment horizontal="left" vertical="center" wrapText="1"/>
      <protection locked="0"/>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3" fillId="5" borderId="1" xfId="0" applyFont="1" applyFill="1" applyBorder="1" applyAlignment="1">
      <alignment horizontal="left" vertical="center"/>
    </xf>
    <xf numFmtId="0" fontId="0" fillId="0" borderId="1" xfId="0" applyBorder="1" applyAlignment="1">
      <alignment horizontal="left" vertical="center" wrapText="1"/>
    </xf>
    <xf numFmtId="0" fontId="0" fillId="0" borderId="2"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3" fillId="5" borderId="2" xfId="0" applyFont="1" applyFill="1" applyBorder="1" applyAlignment="1">
      <alignment horizontal="left" vertical="center"/>
    </xf>
    <xf numFmtId="0" fontId="3" fillId="5" borderId="4" xfId="0" applyFont="1" applyFill="1" applyBorder="1" applyAlignment="1">
      <alignment horizontal="left" vertical="center"/>
    </xf>
    <xf numFmtId="0" fontId="3" fillId="5" borderId="3" xfId="0" applyFont="1" applyFill="1" applyBorder="1" applyAlignment="1">
      <alignment horizontal="left" vertical="center"/>
    </xf>
    <xf numFmtId="0" fontId="0" fillId="6" borderId="2" xfId="0" applyFill="1" applyBorder="1" applyAlignment="1">
      <alignment horizontal="left" vertical="center" wrapText="1"/>
    </xf>
    <xf numFmtId="0" fontId="0" fillId="6" borderId="3" xfId="0" applyFill="1" applyBorder="1" applyAlignment="1">
      <alignment horizontal="left" vertical="center" wrapText="1"/>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1" fillId="8" borderId="1" xfId="0" applyFont="1" applyFill="1" applyBorder="1" applyAlignment="1">
      <alignment horizontal="left" vertical="center"/>
    </xf>
    <xf numFmtId="0" fontId="0" fillId="12" borderId="1" xfId="0" applyFill="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5" fillId="0"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1" fillId="4" borderId="1" xfId="0" applyFont="1" applyFill="1" applyBorder="1" applyAlignment="1">
      <alignment horizontal="left" vertical="center"/>
    </xf>
    <xf numFmtId="0" fontId="1" fillId="1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11" fillId="0" borderId="0" xfId="0" applyFont="1" applyBorder="1" applyAlignment="1">
      <alignment horizontal="left" vertical="center" wrapText="1"/>
    </xf>
    <xf numFmtId="0" fontId="2" fillId="0" borderId="1" xfId="0" applyFont="1" applyBorder="1" applyAlignment="1">
      <alignment horizontal="left" vertical="center"/>
    </xf>
    <xf numFmtId="0" fontId="1" fillId="9" borderId="1" xfId="0" applyFont="1" applyFill="1" applyBorder="1" applyAlignment="1">
      <alignment horizontal="left" vertical="center"/>
    </xf>
    <xf numFmtId="0" fontId="19" fillId="0" borderId="1" xfId="0" applyFont="1" applyBorder="1" applyAlignment="1">
      <alignment horizontal="left" vertical="center" wrapText="1"/>
    </xf>
    <xf numFmtId="0" fontId="0" fillId="0" borderId="1" xfId="0" applyFill="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6" borderId="1" xfId="0" applyFill="1" applyBorder="1" applyAlignment="1">
      <alignment horizontal="left" vertical="center" wrapText="1"/>
    </xf>
    <xf numFmtId="0" fontId="10" fillId="15" borderId="1" xfId="0" applyFont="1" applyFill="1" applyBorder="1" applyAlignment="1">
      <alignment horizontal="left" vertical="center"/>
    </xf>
    <xf numFmtId="0" fontId="10" fillId="14" borderId="1" xfId="0" applyFont="1" applyFill="1" applyBorder="1" applyAlignment="1">
      <alignment horizontal="left" vertical="center"/>
    </xf>
    <xf numFmtId="0" fontId="0" fillId="6" borderId="1" xfId="0" applyFill="1" applyBorder="1" applyAlignment="1">
      <alignment horizontal="left" vertical="center"/>
    </xf>
    <xf numFmtId="0" fontId="10" fillId="11" borderId="1" xfId="0" applyFont="1" applyFill="1" applyBorder="1" applyAlignment="1">
      <alignment horizontal="left" vertical="center"/>
    </xf>
    <xf numFmtId="0" fontId="10" fillId="13" borderId="1" xfId="0" applyFont="1" applyFill="1"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10" fillId="7" borderId="1" xfId="0" applyFont="1" applyFill="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left" vertical="center"/>
    </xf>
    <xf numFmtId="0" fontId="10" fillId="16" borderId="1" xfId="0" applyFont="1" applyFill="1" applyBorder="1" applyAlignment="1">
      <alignment horizontal="lef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Fill="1" applyBorder="1" applyAlignment="1">
      <alignment horizontal="left" vertical="center"/>
    </xf>
    <xf numFmtId="0" fontId="0" fillId="0" borderId="1" xfId="0" applyFill="1" applyBorder="1" applyAlignment="1">
      <alignment horizontal="left" vertical="center" wrapText="1"/>
    </xf>
    <xf numFmtId="0" fontId="22" fillId="13" borderId="1" xfId="0" applyFont="1" applyFill="1" applyBorder="1" applyAlignment="1">
      <alignment horizontal="left" vertical="center"/>
    </xf>
    <xf numFmtId="0" fontId="23" fillId="3" borderId="1" xfId="0" applyFont="1" applyFill="1" applyBorder="1" applyAlignment="1" applyProtection="1">
      <alignment horizontal="left" vertical="center" wrapText="1"/>
      <protection locked="0"/>
    </xf>
    <xf numFmtId="0" fontId="22" fillId="4" borderId="1" xfId="0" applyFont="1" applyFill="1" applyBorder="1" applyAlignment="1">
      <alignment horizontal="left" vertical="center"/>
    </xf>
    <xf numFmtId="0" fontId="24" fillId="2" borderId="1" xfId="0" applyFont="1" applyFill="1" applyBorder="1" applyAlignment="1">
      <alignment horizontal="left" vertical="center"/>
    </xf>
    <xf numFmtId="0" fontId="24" fillId="20" borderId="2" xfId="0" applyFont="1" applyFill="1" applyBorder="1" applyAlignment="1">
      <alignment horizontal="left" vertical="center"/>
    </xf>
    <xf numFmtId="0" fontId="24" fillId="20" borderId="3" xfId="0" applyFont="1" applyFill="1" applyBorder="1" applyAlignment="1">
      <alignment horizontal="left" vertical="center"/>
    </xf>
    <xf numFmtId="0" fontId="24" fillId="0" borderId="1" xfId="0" applyFont="1" applyBorder="1" applyAlignment="1">
      <alignment horizontal="left" vertical="center"/>
    </xf>
    <xf numFmtId="0" fontId="24" fillId="0" borderId="1" xfId="0" applyFont="1" applyBorder="1" applyAlignment="1" applyProtection="1">
      <alignment horizontal="left" vertical="center"/>
    </xf>
    <xf numFmtId="0" fontId="24" fillId="0" borderId="0" xfId="0" applyFont="1" applyAlignment="1">
      <alignment horizontal="left" vertical="center"/>
    </xf>
    <xf numFmtId="0" fontId="22" fillId="10" borderId="1" xfId="0" applyFont="1" applyFill="1" applyBorder="1" applyAlignment="1">
      <alignment horizontal="left" vertical="center"/>
    </xf>
    <xf numFmtId="0" fontId="24" fillId="20" borderId="1" xfId="0" applyFont="1" applyFill="1" applyBorder="1" applyAlignment="1">
      <alignment horizontal="left" vertical="center"/>
    </xf>
    <xf numFmtId="0" fontId="22" fillId="8" borderId="1" xfId="0" applyFont="1" applyFill="1" applyBorder="1" applyAlignment="1">
      <alignment horizontal="left" vertical="center"/>
    </xf>
    <xf numFmtId="0" fontId="24" fillId="0" borderId="1" xfId="0" applyFont="1" applyBorder="1" applyAlignment="1">
      <alignment horizontal="lef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5" xfId="0" applyFont="1" applyBorder="1" applyAlignment="1">
      <alignment horizontal="left" vertical="center"/>
    </xf>
    <xf numFmtId="0" fontId="24" fillId="0" borderId="1" xfId="0" applyFont="1" applyFill="1" applyBorder="1" applyAlignment="1">
      <alignment horizontal="left" vertical="center"/>
    </xf>
    <xf numFmtId="0" fontId="24" fillId="0" borderId="5" xfId="0" applyFont="1" applyFill="1" applyBorder="1" applyAlignment="1">
      <alignment horizontal="left" vertical="center"/>
    </xf>
    <xf numFmtId="0" fontId="24" fillId="2" borderId="5" xfId="0" applyFont="1" applyFill="1" applyBorder="1" applyAlignment="1">
      <alignment horizontal="left" vertical="center"/>
    </xf>
    <xf numFmtId="0" fontId="24" fillId="2" borderId="7" xfId="0" applyFont="1" applyFill="1" applyBorder="1" applyAlignment="1">
      <alignment horizontal="left" vertical="center"/>
    </xf>
    <xf numFmtId="0" fontId="22" fillId="0" borderId="1" xfId="0" applyFont="1" applyBorder="1" applyAlignment="1">
      <alignment horizontal="left" vertical="center"/>
    </xf>
    <xf numFmtId="0" fontId="24" fillId="16" borderId="1" xfId="0" applyFont="1" applyFill="1" applyBorder="1" applyAlignment="1">
      <alignment horizontal="left" vertical="center"/>
    </xf>
    <xf numFmtId="0" fontId="24" fillId="0" borderId="5" xfId="0" applyFont="1" applyBorder="1" applyAlignment="1">
      <alignment horizontal="center" vertical="center"/>
    </xf>
    <xf numFmtId="0" fontId="24" fillId="0" borderId="5" xfId="0" applyFont="1" applyBorder="1" applyAlignment="1">
      <alignment horizontal="left" vertical="center"/>
    </xf>
    <xf numFmtId="0" fontId="24" fillId="0" borderId="6" xfId="0" applyFont="1" applyBorder="1" applyAlignment="1">
      <alignment horizontal="center" vertical="center"/>
    </xf>
    <xf numFmtId="0" fontId="24" fillId="0" borderId="6" xfId="0" applyFont="1" applyBorder="1" applyAlignment="1">
      <alignment horizontal="left" vertical="center"/>
    </xf>
    <xf numFmtId="0" fontId="24" fillId="0" borderId="7" xfId="0" applyFont="1" applyBorder="1" applyAlignment="1">
      <alignment horizontal="center" vertical="center"/>
    </xf>
    <xf numFmtId="0" fontId="24" fillId="0" borderId="7" xfId="0" applyFont="1" applyBorder="1" applyAlignment="1">
      <alignment horizontal="left" vertical="center"/>
    </xf>
    <xf numFmtId="0" fontId="23" fillId="0" borderId="1" xfId="0" applyFont="1" applyBorder="1" applyAlignment="1">
      <alignment horizontal="left" vertical="center"/>
    </xf>
    <xf numFmtId="0" fontId="22" fillId="9" borderId="1" xfId="0" applyFont="1" applyFill="1" applyBorder="1" applyAlignment="1">
      <alignment horizontal="left" vertical="center"/>
    </xf>
    <xf numFmtId="0" fontId="22" fillId="15" borderId="1" xfId="0" applyFont="1" applyFill="1" applyBorder="1" applyAlignment="1">
      <alignment horizontal="left" vertical="center"/>
    </xf>
    <xf numFmtId="0" fontId="22" fillId="14" borderId="1" xfId="0" applyFont="1" applyFill="1" applyBorder="1" applyAlignment="1">
      <alignment horizontal="left" vertical="center"/>
    </xf>
    <xf numFmtId="0" fontId="22" fillId="11" borderId="1" xfId="0" applyFont="1" applyFill="1" applyBorder="1" applyAlignment="1">
      <alignment horizontal="left" vertical="center"/>
    </xf>
    <xf numFmtId="0" fontId="22" fillId="7" borderId="1" xfId="0" applyFont="1" applyFill="1" applyBorder="1" applyAlignment="1">
      <alignment horizontal="left" vertical="center"/>
    </xf>
    <xf numFmtId="0" fontId="24" fillId="0" borderId="0" xfId="0" applyFont="1" applyFill="1" applyAlignment="1">
      <alignment horizontal="left" vertical="center"/>
    </xf>
  </cellXfs>
  <cellStyles count="2">
    <cellStyle name="Hyperlink" xfId="1" builtinId="8"/>
    <cellStyle name="Normal" xfId="0" builtinId="0"/>
  </cellStyles>
  <dxfs count="0"/>
  <tableStyles count="0" defaultTableStyle="TableStyleMedium2" defaultPivotStyle="PivotStyleLight16"/>
  <colors>
    <mruColors>
      <color rgb="FFDBDB51"/>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BA222"/>
  <sheetViews>
    <sheetView tabSelected="1" zoomScale="55" zoomScaleNormal="55" workbookViewId="0">
      <selection activeCell="E235" sqref="E235"/>
    </sheetView>
  </sheetViews>
  <sheetFormatPr defaultColWidth="8.7265625" defaultRowHeight="14.5" x14ac:dyDescent="0.35"/>
  <cols>
    <col min="1" max="1" width="17.1796875" style="4" customWidth="1"/>
    <col min="2" max="2" width="64.453125" style="4" customWidth="1"/>
    <col min="3" max="3" width="104.54296875" style="4" customWidth="1"/>
    <col min="4" max="4" width="15.26953125" style="102" bestFit="1" customWidth="1"/>
    <col min="5" max="5" width="14.453125" style="102" customWidth="1"/>
    <col min="6" max="6" width="9.1796875" style="3"/>
    <col min="7" max="7" width="35.453125" style="4" hidden="1" customWidth="1"/>
    <col min="8" max="8" width="49.54296875" style="4" hidden="1" customWidth="1"/>
    <col min="9" max="22" width="9.1796875" style="4" hidden="1" customWidth="1"/>
    <col min="23" max="23" width="12.7265625" style="4" hidden="1" customWidth="1"/>
    <col min="24" max="26" width="9.1796875" style="4" hidden="1" customWidth="1"/>
    <col min="27" max="27" width="59.54296875" style="4" hidden="1" customWidth="1"/>
    <col min="28" max="28" width="9.1796875" style="4" hidden="1" customWidth="1"/>
    <col min="29" max="29" width="14.453125" style="4" hidden="1" customWidth="1"/>
    <col min="30" max="53" width="9.1796875" style="4" hidden="1" customWidth="1"/>
    <col min="54" max="60" width="9.1796875" style="4" customWidth="1"/>
    <col min="61" max="16384" width="8.7265625" style="4"/>
  </cols>
  <sheetData>
    <row r="1" spans="1:29" ht="28.5" x14ac:dyDescent="0.35">
      <c r="A1" s="59" t="s">
        <v>15</v>
      </c>
      <c r="B1" s="59"/>
      <c r="C1" s="59"/>
      <c r="D1" s="59"/>
      <c r="E1" s="59"/>
    </row>
    <row r="2" spans="1:29" ht="34.5" customHeight="1" x14ac:dyDescent="0.35">
      <c r="A2" s="60" t="s">
        <v>17</v>
      </c>
      <c r="B2" s="60"/>
      <c r="C2" s="60"/>
      <c r="D2" s="60"/>
      <c r="E2" s="60"/>
    </row>
    <row r="3" spans="1:29" ht="34.5" customHeight="1" x14ac:dyDescent="0.35">
      <c r="A3" s="5" t="s">
        <v>23</v>
      </c>
      <c r="B3" s="35"/>
      <c r="C3" s="36"/>
      <c r="D3" s="36"/>
      <c r="E3" s="37"/>
    </row>
    <row r="4" spans="1:29" ht="34.5" customHeight="1" x14ac:dyDescent="0.35">
      <c r="A4" s="5" t="s">
        <v>24</v>
      </c>
      <c r="B4" s="35"/>
      <c r="C4" s="36"/>
      <c r="D4" s="36"/>
      <c r="E4" s="37"/>
    </row>
    <row r="5" spans="1:29" ht="48" customHeight="1" x14ac:dyDescent="0.35">
      <c r="A5" s="6" t="s">
        <v>7</v>
      </c>
      <c r="B5" s="61" t="s">
        <v>0</v>
      </c>
      <c r="C5" s="61"/>
      <c r="D5" s="95" t="s">
        <v>3</v>
      </c>
      <c r="E5" s="95" t="s">
        <v>4</v>
      </c>
    </row>
    <row r="6" spans="1:29" ht="21" x14ac:dyDescent="0.35">
      <c r="A6" s="62" t="s">
        <v>50</v>
      </c>
      <c r="B6" s="62"/>
      <c r="C6" s="62"/>
      <c r="D6" s="96">
        <f>D16+D21+D26</f>
        <v>12</v>
      </c>
      <c r="E6" s="96">
        <f>E16+E21+E26</f>
        <v>12</v>
      </c>
      <c r="AC6" s="4" t="s">
        <v>25</v>
      </c>
    </row>
    <row r="7" spans="1:29" ht="15.5" x14ac:dyDescent="0.35">
      <c r="A7" s="50">
        <v>1</v>
      </c>
      <c r="B7" s="45" t="s">
        <v>16</v>
      </c>
      <c r="C7" s="46"/>
      <c r="D7" s="46"/>
      <c r="E7" s="47"/>
      <c r="AC7" s="4" t="s">
        <v>26</v>
      </c>
    </row>
    <row r="8" spans="1:29" ht="107.15" customHeight="1" x14ac:dyDescent="0.35">
      <c r="A8" s="50"/>
      <c r="B8" s="38" t="s">
        <v>18</v>
      </c>
      <c r="C8" s="38"/>
      <c r="D8" s="97">
        <v>0</v>
      </c>
      <c r="E8" s="97">
        <v>0</v>
      </c>
    </row>
    <row r="9" spans="1:29" ht="15" customHeight="1" x14ac:dyDescent="0.35">
      <c r="A9" s="50"/>
      <c r="B9" s="48" t="s">
        <v>217</v>
      </c>
      <c r="C9" s="49"/>
      <c r="D9" s="98" t="s">
        <v>25</v>
      </c>
      <c r="E9" s="99"/>
      <c r="AC9" s="4" t="s">
        <v>19</v>
      </c>
    </row>
    <row r="10" spans="1:29" ht="28.5" customHeight="1" x14ac:dyDescent="0.35">
      <c r="A10" s="50"/>
      <c r="B10" s="38" t="s">
        <v>22</v>
      </c>
      <c r="C10" s="39"/>
      <c r="D10" s="97">
        <f>IF(D9="Yes",1,"Non-applicablity")</f>
        <v>1</v>
      </c>
      <c r="E10" s="97">
        <v>1</v>
      </c>
      <c r="G10" s="4" t="s">
        <v>28</v>
      </c>
      <c r="H10" s="4" t="s">
        <v>29</v>
      </c>
      <c r="AC10" s="4" t="s">
        <v>20</v>
      </c>
    </row>
    <row r="11" spans="1:29" ht="15" customHeight="1" x14ac:dyDescent="0.35">
      <c r="A11" s="50"/>
      <c r="B11" s="41" t="s">
        <v>27</v>
      </c>
      <c r="C11" s="41"/>
      <c r="D11" s="100">
        <v>1</v>
      </c>
      <c r="E11" s="100">
        <v>1</v>
      </c>
      <c r="L11" s="4" t="s">
        <v>68</v>
      </c>
      <c r="AC11" s="4" t="s">
        <v>21</v>
      </c>
    </row>
    <row r="12" spans="1:29" ht="15" customHeight="1" x14ac:dyDescent="0.35">
      <c r="A12" s="50"/>
      <c r="B12" s="28" t="s">
        <v>30</v>
      </c>
      <c r="C12" s="28"/>
      <c r="D12" s="100">
        <v>1</v>
      </c>
      <c r="E12" s="100">
        <v>1</v>
      </c>
      <c r="L12" s="1" t="s">
        <v>191</v>
      </c>
      <c r="AC12" s="4" t="s">
        <v>22</v>
      </c>
    </row>
    <row r="13" spans="1:29" ht="15" customHeight="1" x14ac:dyDescent="0.35">
      <c r="A13" s="50"/>
      <c r="B13" s="64" t="s">
        <v>222</v>
      </c>
      <c r="C13" s="65"/>
      <c r="D13" s="100"/>
      <c r="E13" s="100"/>
      <c r="L13" s="2"/>
    </row>
    <row r="14" spans="1:29" ht="30.75" customHeight="1" x14ac:dyDescent="0.35">
      <c r="A14" s="50"/>
      <c r="B14" s="41" t="s">
        <v>192</v>
      </c>
      <c r="C14" s="41"/>
      <c r="D14" s="100">
        <v>2</v>
      </c>
      <c r="E14" s="100">
        <f>IF(B14="Not Attempting",0,IF(B14="Option 1: IF average distance  of at least 5 basic public amenities/services as per the building typology from the main entrance of the project, is less than the GRIHA base case 10% ≤ x &lt; 25%",1,2))</f>
        <v>2</v>
      </c>
      <c r="G14" s="4" t="s">
        <v>31</v>
      </c>
      <c r="I14" s="4" t="s">
        <v>32</v>
      </c>
      <c r="L14" s="2" t="s">
        <v>192</v>
      </c>
      <c r="AC14" s="4" t="s">
        <v>68</v>
      </c>
    </row>
    <row r="15" spans="1:29" ht="15" customHeight="1" x14ac:dyDescent="0.35">
      <c r="A15" s="50"/>
      <c r="B15" s="28" t="s">
        <v>34</v>
      </c>
      <c r="C15" s="28"/>
      <c r="D15" s="100">
        <v>1</v>
      </c>
      <c r="E15" s="100">
        <f>IF(B15="Not Attempting",0,1)</f>
        <v>1</v>
      </c>
      <c r="AC15" s="4" t="s">
        <v>36</v>
      </c>
    </row>
    <row r="16" spans="1:29" x14ac:dyDescent="0.35">
      <c r="A16" s="50"/>
      <c r="B16" s="28" t="s">
        <v>43</v>
      </c>
      <c r="C16" s="28"/>
      <c r="D16" s="100">
        <f>SUM(D11:D15)</f>
        <v>5</v>
      </c>
      <c r="E16" s="100">
        <f>SUM(E11:E15)</f>
        <v>5</v>
      </c>
      <c r="AC16" s="4" t="s">
        <v>35</v>
      </c>
    </row>
    <row r="17" spans="1:29" x14ac:dyDescent="0.35">
      <c r="A17" s="42"/>
      <c r="B17" s="43"/>
      <c r="C17" s="43"/>
      <c r="D17" s="43"/>
      <c r="E17" s="44"/>
      <c r="AC17" s="4" t="s">
        <v>34</v>
      </c>
    </row>
    <row r="18" spans="1:29" ht="15.5" x14ac:dyDescent="0.35">
      <c r="A18" s="50">
        <v>2</v>
      </c>
      <c r="B18" s="40" t="s">
        <v>37</v>
      </c>
      <c r="C18" s="40"/>
      <c r="D18" s="40"/>
      <c r="E18" s="40"/>
      <c r="G18" s="4" t="s">
        <v>68</v>
      </c>
      <c r="AC18" s="4" t="s">
        <v>33</v>
      </c>
    </row>
    <row r="19" spans="1:29" ht="15" customHeight="1" x14ac:dyDescent="0.35">
      <c r="A19" s="50"/>
      <c r="B19" s="42" t="s">
        <v>38</v>
      </c>
      <c r="C19" s="44"/>
      <c r="D19" s="100"/>
      <c r="E19" s="100"/>
      <c r="G19" s="7" t="s">
        <v>218</v>
      </c>
      <c r="H19" s="4">
        <v>1</v>
      </c>
      <c r="I19" s="4">
        <v>2</v>
      </c>
    </row>
    <row r="20" spans="1:29" ht="15" customHeight="1" x14ac:dyDescent="0.35">
      <c r="A20" s="50"/>
      <c r="B20" s="8" t="s">
        <v>41</v>
      </c>
      <c r="C20" s="1" t="s">
        <v>39</v>
      </c>
      <c r="D20" s="101">
        <v>5</v>
      </c>
      <c r="E20" s="100">
        <f>IF(C20="Not Attempting",0,IF(C20="2 (with at least 1 passive strategy) ",1,IF(C20="3 (with at least 2 passive strategies)",3,5)))</f>
        <v>5</v>
      </c>
      <c r="G20" s="7" t="s">
        <v>40</v>
      </c>
      <c r="H20" s="4">
        <v>3</v>
      </c>
      <c r="I20" s="4">
        <v>3</v>
      </c>
    </row>
    <row r="21" spans="1:29" x14ac:dyDescent="0.35">
      <c r="A21" s="50"/>
      <c r="B21" s="28" t="s">
        <v>43</v>
      </c>
      <c r="C21" s="28"/>
      <c r="D21" s="100">
        <f>SUM(D17:D20)</f>
        <v>5</v>
      </c>
      <c r="E21" s="100">
        <f>E20</f>
        <v>5</v>
      </c>
      <c r="G21" s="4" t="s">
        <v>39</v>
      </c>
      <c r="H21" s="4">
        <v>5</v>
      </c>
      <c r="I21" s="4">
        <v>5</v>
      </c>
    </row>
    <row r="22" spans="1:29" x14ac:dyDescent="0.35">
      <c r="A22" s="42"/>
      <c r="B22" s="43"/>
      <c r="C22" s="43"/>
      <c r="D22" s="43"/>
      <c r="E22" s="44"/>
    </row>
    <row r="23" spans="1:29" ht="15.5" x14ac:dyDescent="0.35">
      <c r="A23" s="50">
        <v>3</v>
      </c>
      <c r="B23" s="40" t="s">
        <v>6</v>
      </c>
      <c r="C23" s="40"/>
      <c r="D23" s="40"/>
      <c r="E23" s="40"/>
    </row>
    <row r="24" spans="1:29" ht="30" customHeight="1" x14ac:dyDescent="0.35">
      <c r="A24" s="50"/>
      <c r="B24" s="28" t="s">
        <v>42</v>
      </c>
      <c r="C24" s="28"/>
      <c r="D24" s="100"/>
      <c r="E24" s="100"/>
      <c r="G24" s="7" t="s">
        <v>44</v>
      </c>
      <c r="H24" s="4" t="s">
        <v>46</v>
      </c>
      <c r="J24" s="4">
        <v>1</v>
      </c>
      <c r="L24" s="4" t="s">
        <v>193</v>
      </c>
      <c r="M24" s="4" t="s">
        <v>44</v>
      </c>
      <c r="N24" s="4" t="s">
        <v>45</v>
      </c>
      <c r="O24" s="4" t="s">
        <v>219</v>
      </c>
    </row>
    <row r="25" spans="1:29" ht="58" x14ac:dyDescent="0.35">
      <c r="A25" s="50"/>
      <c r="B25" s="8" t="s">
        <v>195</v>
      </c>
      <c r="C25" s="1" t="s">
        <v>49</v>
      </c>
      <c r="D25" s="102">
        <v>2</v>
      </c>
      <c r="E25" s="100">
        <f>IF(C25="Not attempting",0,IF(C25="1.5°C ≤ base case",1,IF(C25="2.5°C ≤ base case",2,IF(C25="1°C ≤ base case",1,2))))</f>
        <v>2</v>
      </c>
      <c r="G25" s="7" t="s">
        <v>45</v>
      </c>
      <c r="H25" s="4" t="s">
        <v>47</v>
      </c>
      <c r="J25" s="4">
        <v>2</v>
      </c>
      <c r="L25" s="4" t="s">
        <v>194</v>
      </c>
      <c r="M25" s="4" t="s">
        <v>46</v>
      </c>
      <c r="N25" s="4" t="s">
        <v>48</v>
      </c>
      <c r="O25" s="4" t="s">
        <v>68</v>
      </c>
    </row>
    <row r="26" spans="1:29" x14ac:dyDescent="0.35">
      <c r="A26" s="50"/>
      <c r="B26" s="28" t="s">
        <v>43</v>
      </c>
      <c r="C26" s="28"/>
      <c r="D26" s="100">
        <v>2</v>
      </c>
      <c r="E26" s="100">
        <f>SUM(E25)</f>
        <v>2</v>
      </c>
      <c r="H26" s="4" t="s">
        <v>48</v>
      </c>
      <c r="J26" s="4">
        <v>1</v>
      </c>
      <c r="L26" s="4" t="s">
        <v>195</v>
      </c>
      <c r="M26" s="4" t="s">
        <v>47</v>
      </c>
      <c r="N26" s="4" t="s">
        <v>49</v>
      </c>
    </row>
    <row r="27" spans="1:29" x14ac:dyDescent="0.35">
      <c r="A27" s="42"/>
      <c r="B27" s="43"/>
      <c r="C27" s="43"/>
      <c r="D27" s="43"/>
      <c r="E27" s="44"/>
      <c r="L27" s="4" t="s">
        <v>219</v>
      </c>
    </row>
    <row r="28" spans="1:29" ht="21" x14ac:dyDescent="0.35">
      <c r="A28" s="63" t="s">
        <v>51</v>
      </c>
      <c r="B28" s="63"/>
      <c r="C28" s="63"/>
      <c r="D28" s="103">
        <f>SUM(D32+D37+D42)</f>
        <v>4</v>
      </c>
      <c r="E28" s="103">
        <f>SUM(E32+E37+E42)</f>
        <v>4</v>
      </c>
    </row>
    <row r="29" spans="1:29" ht="15.5" x14ac:dyDescent="0.35">
      <c r="A29" s="28">
        <v>4</v>
      </c>
      <c r="B29" s="40" t="s">
        <v>52</v>
      </c>
      <c r="C29" s="40"/>
      <c r="D29" s="40"/>
      <c r="E29" s="40"/>
    </row>
    <row r="30" spans="1:29" x14ac:dyDescent="0.35">
      <c r="A30" s="28"/>
      <c r="B30" s="39" t="s">
        <v>53</v>
      </c>
      <c r="C30" s="39"/>
      <c r="D30" s="97">
        <v>0</v>
      </c>
      <c r="E30" s="97">
        <v>0</v>
      </c>
    </row>
    <row r="31" spans="1:29" x14ac:dyDescent="0.35">
      <c r="A31" s="28"/>
      <c r="B31" s="41" t="s">
        <v>54</v>
      </c>
      <c r="C31" s="41"/>
      <c r="D31" s="100">
        <v>1</v>
      </c>
      <c r="E31" s="100">
        <v>1</v>
      </c>
    </row>
    <row r="32" spans="1:29" x14ac:dyDescent="0.35">
      <c r="A32" s="28"/>
      <c r="B32" s="28" t="s">
        <v>43</v>
      </c>
      <c r="C32" s="28"/>
      <c r="D32" s="100">
        <f>SUM(D30:D31)</f>
        <v>1</v>
      </c>
      <c r="E32" s="100">
        <f>SUM(E30:E31)</f>
        <v>1</v>
      </c>
    </row>
    <row r="33" spans="1:38" x14ac:dyDescent="0.35">
      <c r="A33" s="42"/>
      <c r="B33" s="43"/>
      <c r="C33" s="43"/>
      <c r="D33" s="43"/>
      <c r="E33" s="44"/>
    </row>
    <row r="34" spans="1:38" ht="15.5" x14ac:dyDescent="0.35">
      <c r="A34" s="51">
        <v>5</v>
      </c>
      <c r="B34" s="40" t="s">
        <v>55</v>
      </c>
      <c r="C34" s="40"/>
      <c r="D34" s="40"/>
      <c r="E34" s="40"/>
    </row>
    <row r="35" spans="1:38" ht="31.5" customHeight="1" x14ac:dyDescent="0.35">
      <c r="A35" s="52"/>
      <c r="B35" s="41" t="s">
        <v>56</v>
      </c>
      <c r="C35" s="41"/>
      <c r="D35" s="104" t="s">
        <v>25</v>
      </c>
      <c r="E35" s="104"/>
      <c r="AA35" s="4" t="s">
        <v>25</v>
      </c>
    </row>
    <row r="36" spans="1:38" ht="15" customHeight="1" x14ac:dyDescent="0.35">
      <c r="A36" s="52"/>
      <c r="B36" s="41" t="s">
        <v>57</v>
      </c>
      <c r="C36" s="41"/>
      <c r="D36" s="100">
        <f>IF(D35="Yes",1,"Non-applicablity")</f>
        <v>1</v>
      </c>
      <c r="E36" s="100">
        <v>1</v>
      </c>
      <c r="G36" s="4" t="s">
        <v>58</v>
      </c>
      <c r="AA36" s="4" t="s">
        <v>26</v>
      </c>
    </row>
    <row r="37" spans="1:38" x14ac:dyDescent="0.35">
      <c r="A37" s="53"/>
      <c r="B37" s="42" t="s">
        <v>43</v>
      </c>
      <c r="C37" s="44"/>
      <c r="D37" s="100">
        <f>SUM(D36)</f>
        <v>1</v>
      </c>
      <c r="E37" s="100">
        <f>SUM(E36)</f>
        <v>1</v>
      </c>
      <c r="G37" s="4" t="s">
        <v>59</v>
      </c>
    </row>
    <row r="38" spans="1:38" x14ac:dyDescent="0.35">
      <c r="A38" s="42"/>
      <c r="B38" s="43"/>
      <c r="C38" s="43"/>
      <c r="D38" s="43"/>
      <c r="E38" s="44"/>
    </row>
    <row r="39" spans="1:38" ht="15.5" x14ac:dyDescent="0.35">
      <c r="A39" s="51">
        <v>6</v>
      </c>
      <c r="B39" s="40" t="s">
        <v>5</v>
      </c>
      <c r="C39" s="40"/>
      <c r="D39" s="40"/>
      <c r="E39" s="40"/>
    </row>
    <row r="40" spans="1:38" ht="15" customHeight="1" x14ac:dyDescent="0.35">
      <c r="A40" s="52"/>
      <c r="B40" s="41" t="s">
        <v>60</v>
      </c>
      <c r="C40" s="41"/>
      <c r="D40" s="100">
        <v>1</v>
      </c>
      <c r="E40" s="100">
        <v>1</v>
      </c>
    </row>
    <row r="41" spans="1:38" ht="15" customHeight="1" x14ac:dyDescent="0.35">
      <c r="A41" s="52"/>
      <c r="B41" s="41" t="s">
        <v>61</v>
      </c>
      <c r="C41" s="41"/>
      <c r="D41" s="100">
        <v>1</v>
      </c>
      <c r="E41" s="100">
        <v>1</v>
      </c>
    </row>
    <row r="42" spans="1:38" x14ac:dyDescent="0.35">
      <c r="A42" s="53"/>
      <c r="B42" s="42" t="s">
        <v>43</v>
      </c>
      <c r="C42" s="44"/>
      <c r="D42" s="100">
        <f>SUM(D40:D41)</f>
        <v>2</v>
      </c>
      <c r="E42" s="100">
        <f>SUM(E40:E41)</f>
        <v>2</v>
      </c>
    </row>
    <row r="43" spans="1:38" x14ac:dyDescent="0.35">
      <c r="A43" s="42"/>
      <c r="B43" s="43"/>
      <c r="C43" s="43"/>
      <c r="D43" s="43"/>
      <c r="E43" s="44"/>
    </row>
    <row r="44" spans="1:38" ht="21" x14ac:dyDescent="0.35">
      <c r="A44" s="54" t="s">
        <v>62</v>
      </c>
      <c r="B44" s="54"/>
      <c r="C44" s="54"/>
      <c r="D44" s="105">
        <f>D54+D59+D66</f>
        <v>18</v>
      </c>
      <c r="E44" s="105">
        <f>E54+E59+E66</f>
        <v>18</v>
      </c>
    </row>
    <row r="45" spans="1:38" ht="15.5" x14ac:dyDescent="0.35">
      <c r="A45" s="51">
        <v>7</v>
      </c>
      <c r="B45" s="40" t="s">
        <v>63</v>
      </c>
      <c r="C45" s="40"/>
      <c r="D45" s="40"/>
      <c r="E45" s="40"/>
    </row>
    <row r="46" spans="1:38" ht="15.75" customHeight="1" thickBot="1" x14ac:dyDescent="0.4">
      <c r="A46" s="52"/>
      <c r="B46" s="39" t="s">
        <v>64</v>
      </c>
      <c r="C46" s="39"/>
      <c r="D46" s="97">
        <v>0</v>
      </c>
      <c r="E46" s="97">
        <v>0</v>
      </c>
    </row>
    <row r="47" spans="1:38" ht="15.75" customHeight="1" thickBot="1" x14ac:dyDescent="0.4">
      <c r="A47" s="52"/>
      <c r="B47" s="1" t="s">
        <v>65</v>
      </c>
      <c r="C47" s="1"/>
      <c r="D47" s="100">
        <v>2</v>
      </c>
      <c r="E47" s="100">
        <v>2</v>
      </c>
      <c r="AD47" s="29" t="s">
        <v>198</v>
      </c>
      <c r="AE47" s="30"/>
      <c r="AF47" s="29" t="s">
        <v>199</v>
      </c>
      <c r="AG47" s="31"/>
      <c r="AH47" s="31"/>
      <c r="AI47" s="31"/>
      <c r="AJ47" s="31"/>
      <c r="AK47" s="30"/>
    </row>
    <row r="48" spans="1:38" ht="15.75" customHeight="1" thickBot="1" x14ac:dyDescent="0.4">
      <c r="A48" s="52"/>
      <c r="B48" s="28" t="s">
        <v>66</v>
      </c>
      <c r="C48" s="28"/>
      <c r="D48" s="100">
        <v>1</v>
      </c>
      <c r="E48" s="100">
        <v>1</v>
      </c>
      <c r="AA48" s="4" t="s">
        <v>67</v>
      </c>
      <c r="AD48" s="32" t="s">
        <v>200</v>
      </c>
      <c r="AE48" s="33"/>
      <c r="AF48" s="32" t="s">
        <v>201</v>
      </c>
      <c r="AG48" s="34"/>
      <c r="AH48" s="34"/>
      <c r="AI48" s="34"/>
      <c r="AJ48" s="34"/>
      <c r="AK48" s="33"/>
      <c r="AL48" s="9"/>
    </row>
    <row r="49" spans="1:38" ht="23" x14ac:dyDescent="0.35">
      <c r="A49" s="52"/>
      <c r="B49" s="39" t="s">
        <v>10</v>
      </c>
      <c r="C49" s="39"/>
      <c r="D49" s="97">
        <v>0</v>
      </c>
      <c r="E49" s="97">
        <v>0</v>
      </c>
      <c r="AA49" s="4" t="s">
        <v>196</v>
      </c>
      <c r="AB49" s="4" t="s">
        <v>196</v>
      </c>
      <c r="AD49" s="10" t="s">
        <v>202</v>
      </c>
      <c r="AE49" s="10" t="s">
        <v>203</v>
      </c>
      <c r="AF49" s="10" t="s">
        <v>204</v>
      </c>
      <c r="AG49" s="10" t="s">
        <v>205</v>
      </c>
      <c r="AH49" s="10" t="s">
        <v>203</v>
      </c>
      <c r="AI49" s="10" t="s">
        <v>206</v>
      </c>
      <c r="AJ49" s="10" t="s">
        <v>207</v>
      </c>
      <c r="AK49" s="10" t="s">
        <v>208</v>
      </c>
      <c r="AL49" s="11" t="s">
        <v>8</v>
      </c>
    </row>
    <row r="50" spans="1:38" ht="21" x14ac:dyDescent="0.35">
      <c r="A50" s="52"/>
      <c r="B50" s="55" t="s">
        <v>196</v>
      </c>
      <c r="C50" s="55"/>
      <c r="D50" s="102">
        <v>8</v>
      </c>
      <c r="E50" s="100">
        <v>8</v>
      </c>
      <c r="AA50" s="4" t="s">
        <v>69</v>
      </c>
      <c r="AB50" s="4">
        <v>1</v>
      </c>
      <c r="AD50" s="12">
        <v>0.05</v>
      </c>
      <c r="AE50" s="13">
        <v>0.05</v>
      </c>
      <c r="AF50" s="13">
        <v>0.01</v>
      </c>
      <c r="AG50" s="13">
        <v>0.01</v>
      </c>
      <c r="AH50" s="13">
        <v>0.01</v>
      </c>
      <c r="AI50" s="14"/>
      <c r="AJ50" s="13">
        <v>0.01</v>
      </c>
      <c r="AK50" s="13">
        <v>0.01</v>
      </c>
      <c r="AL50" s="15" t="s">
        <v>209</v>
      </c>
    </row>
    <row r="51" spans="1:38" ht="15" customHeight="1" x14ac:dyDescent="0.35">
      <c r="A51" s="52"/>
      <c r="B51" s="28" t="s">
        <v>213</v>
      </c>
      <c r="C51" s="28"/>
      <c r="D51" s="100"/>
      <c r="E51" s="100"/>
      <c r="AA51" s="4" t="s">
        <v>70</v>
      </c>
      <c r="AB51" s="4">
        <v>2</v>
      </c>
      <c r="AD51" s="16">
        <v>0.1</v>
      </c>
      <c r="AE51" s="17">
        <v>0.1</v>
      </c>
      <c r="AF51" s="17">
        <v>0.03</v>
      </c>
      <c r="AG51" s="17">
        <v>0.03</v>
      </c>
      <c r="AH51" s="17">
        <v>0.03</v>
      </c>
      <c r="AI51" s="17">
        <v>0.1</v>
      </c>
      <c r="AJ51" s="17">
        <v>0.03</v>
      </c>
      <c r="AK51" s="17">
        <v>0.03</v>
      </c>
      <c r="AL51" s="18">
        <v>1</v>
      </c>
    </row>
    <row r="52" spans="1:38" ht="15" customHeight="1" x14ac:dyDescent="0.35">
      <c r="A52" s="52"/>
      <c r="B52" s="39" t="s">
        <v>214</v>
      </c>
      <c r="C52" s="39"/>
      <c r="D52" s="97">
        <v>0</v>
      </c>
      <c r="E52" s="97">
        <v>0</v>
      </c>
      <c r="AA52" s="4" t="s">
        <v>71</v>
      </c>
      <c r="AB52" s="4">
        <v>4</v>
      </c>
      <c r="AD52" s="16"/>
      <c r="AE52" s="17"/>
      <c r="AF52" s="17"/>
      <c r="AG52" s="17"/>
      <c r="AH52" s="17"/>
      <c r="AI52" s="17"/>
      <c r="AJ52" s="17"/>
      <c r="AK52" s="17"/>
      <c r="AL52" s="18"/>
    </row>
    <row r="53" spans="1:38" ht="15" customHeight="1" x14ac:dyDescent="0.35">
      <c r="A53" s="52"/>
      <c r="B53" s="28" t="s">
        <v>216</v>
      </c>
      <c r="C53" s="28"/>
      <c r="D53" s="100">
        <v>1</v>
      </c>
      <c r="E53" s="100">
        <v>1</v>
      </c>
      <c r="AA53" s="4" t="s">
        <v>72</v>
      </c>
      <c r="AB53" s="4">
        <v>6</v>
      </c>
      <c r="AD53" s="16"/>
      <c r="AE53" s="17"/>
      <c r="AF53" s="17"/>
      <c r="AG53" s="17"/>
      <c r="AH53" s="17"/>
      <c r="AI53" s="17"/>
      <c r="AJ53" s="17"/>
      <c r="AK53" s="17"/>
      <c r="AL53" s="18"/>
    </row>
    <row r="54" spans="1:38" ht="15.75" customHeight="1" x14ac:dyDescent="0.35">
      <c r="A54" s="53"/>
      <c r="B54" s="28" t="s">
        <v>43</v>
      </c>
      <c r="C54" s="28"/>
      <c r="D54" s="100">
        <f>D47+D48+D50+D53</f>
        <v>12</v>
      </c>
      <c r="E54" s="100">
        <f>E47+E48+E50+E53</f>
        <v>12</v>
      </c>
      <c r="AA54" s="4" t="s">
        <v>73</v>
      </c>
      <c r="AB54" s="4">
        <v>8</v>
      </c>
      <c r="AD54" s="16"/>
      <c r="AE54" s="17"/>
      <c r="AF54" s="17"/>
      <c r="AG54" s="17"/>
      <c r="AH54" s="17"/>
      <c r="AI54" s="17"/>
      <c r="AJ54" s="17"/>
      <c r="AK54" s="17"/>
      <c r="AL54" s="18"/>
    </row>
    <row r="55" spans="1:38" ht="15.5" x14ac:dyDescent="0.35">
      <c r="A55" s="56"/>
      <c r="B55" s="57"/>
      <c r="C55" s="57"/>
      <c r="D55" s="57"/>
      <c r="E55" s="58"/>
      <c r="AD55" s="16"/>
      <c r="AE55" s="17"/>
      <c r="AF55" s="17"/>
      <c r="AG55" s="17"/>
      <c r="AH55" s="17"/>
      <c r="AI55" s="17"/>
      <c r="AJ55" s="17"/>
      <c r="AK55" s="17"/>
      <c r="AL55" s="18"/>
    </row>
    <row r="56" spans="1:38" ht="15.5" x14ac:dyDescent="0.35">
      <c r="A56" s="51">
        <v>8</v>
      </c>
      <c r="B56" s="40" t="s">
        <v>74</v>
      </c>
      <c r="C56" s="40"/>
      <c r="D56" s="40"/>
      <c r="E56" s="40"/>
      <c r="AD56" s="12">
        <v>0.15</v>
      </c>
      <c r="AE56" s="13">
        <v>0.15</v>
      </c>
      <c r="AF56" s="13">
        <v>0.05</v>
      </c>
      <c r="AG56" s="13">
        <v>0.05</v>
      </c>
      <c r="AH56" s="13">
        <v>0.05</v>
      </c>
      <c r="AI56" s="13">
        <v>0.15</v>
      </c>
      <c r="AJ56" s="13">
        <v>0.05</v>
      </c>
      <c r="AK56" s="13">
        <v>0.05</v>
      </c>
      <c r="AL56" s="15">
        <v>2</v>
      </c>
    </row>
    <row r="57" spans="1:38" ht="15" customHeight="1" x14ac:dyDescent="0.35">
      <c r="A57" s="52"/>
      <c r="B57" s="28" t="s">
        <v>197</v>
      </c>
      <c r="C57" s="28"/>
      <c r="D57" s="106"/>
      <c r="E57" s="106"/>
      <c r="G57" s="4" t="s">
        <v>220</v>
      </c>
      <c r="H57" s="4" t="s">
        <v>221</v>
      </c>
      <c r="T57" s="4">
        <v>0</v>
      </c>
      <c r="W57" s="4" t="s">
        <v>12</v>
      </c>
      <c r="AD57" s="16">
        <v>0.2</v>
      </c>
      <c r="AE57" s="17">
        <v>0.2</v>
      </c>
      <c r="AF57" s="17">
        <v>7.0000000000000007E-2</v>
      </c>
      <c r="AG57" s="17">
        <v>7.0000000000000007E-2</v>
      </c>
      <c r="AH57" s="17">
        <v>7.0000000000000007E-2</v>
      </c>
      <c r="AI57" s="17">
        <v>0.2</v>
      </c>
      <c r="AJ57" s="17">
        <v>7.0000000000000007E-2</v>
      </c>
      <c r="AK57" s="17">
        <v>7.0000000000000007E-2</v>
      </c>
      <c r="AL57" s="18">
        <v>3</v>
      </c>
    </row>
    <row r="58" spans="1:38" ht="45.75" customHeight="1" x14ac:dyDescent="0.35">
      <c r="A58" s="52"/>
      <c r="B58" s="41" t="s">
        <v>220</v>
      </c>
      <c r="C58" s="28"/>
      <c r="D58" s="100">
        <v>5</v>
      </c>
      <c r="E58" s="100">
        <v>5</v>
      </c>
      <c r="G58" s="4">
        <v>0</v>
      </c>
      <c r="H58" s="4">
        <v>5</v>
      </c>
      <c r="T58" s="4">
        <v>1</v>
      </c>
      <c r="W58" s="4" t="s">
        <v>13</v>
      </c>
      <c r="AD58" s="12">
        <v>0.25</v>
      </c>
      <c r="AE58" s="13">
        <v>0.25</v>
      </c>
      <c r="AF58" s="13">
        <v>0.1</v>
      </c>
      <c r="AG58" s="13">
        <v>0.1</v>
      </c>
      <c r="AH58" s="13">
        <v>0.1</v>
      </c>
      <c r="AI58" s="13">
        <v>0.25</v>
      </c>
      <c r="AJ58" s="13">
        <v>0.1</v>
      </c>
      <c r="AK58" s="13">
        <v>0.1</v>
      </c>
      <c r="AL58" s="15">
        <v>5</v>
      </c>
    </row>
    <row r="59" spans="1:38" x14ac:dyDescent="0.35">
      <c r="A59" s="53"/>
      <c r="B59" s="42" t="s">
        <v>43</v>
      </c>
      <c r="C59" s="44"/>
      <c r="D59" s="100">
        <f>D58</f>
        <v>5</v>
      </c>
      <c r="E59" s="100">
        <f>E58</f>
        <v>5</v>
      </c>
      <c r="G59" s="4">
        <v>1</v>
      </c>
      <c r="T59" s="4">
        <v>2</v>
      </c>
    </row>
    <row r="60" spans="1:38" x14ac:dyDescent="0.35">
      <c r="A60" s="42"/>
      <c r="B60" s="43"/>
      <c r="C60" s="43"/>
      <c r="D60" s="43"/>
      <c r="E60" s="44"/>
      <c r="G60" s="4">
        <v>2</v>
      </c>
      <c r="T60" s="4">
        <v>3</v>
      </c>
    </row>
    <row r="61" spans="1:38" ht="15.5" x14ac:dyDescent="0.35">
      <c r="A61" s="51">
        <v>9</v>
      </c>
      <c r="B61" s="40" t="s">
        <v>75</v>
      </c>
      <c r="C61" s="40"/>
      <c r="D61" s="40"/>
      <c r="E61" s="40"/>
      <c r="G61" s="4">
        <v>3</v>
      </c>
      <c r="T61" s="4">
        <v>5</v>
      </c>
    </row>
    <row r="62" spans="1:38" x14ac:dyDescent="0.35">
      <c r="A62" s="52"/>
      <c r="B62" s="39" t="s">
        <v>76</v>
      </c>
      <c r="C62" s="39"/>
      <c r="D62" s="97">
        <v>0</v>
      </c>
      <c r="E62" s="97">
        <v>0</v>
      </c>
      <c r="G62" s="4">
        <v>5</v>
      </c>
    </row>
    <row r="63" spans="1:38" x14ac:dyDescent="0.35">
      <c r="A63" s="52"/>
      <c r="B63" s="39" t="s">
        <v>77</v>
      </c>
      <c r="C63" s="39"/>
      <c r="D63" s="97">
        <v>0</v>
      </c>
      <c r="E63" s="97">
        <v>0</v>
      </c>
    </row>
    <row r="64" spans="1:38" x14ac:dyDescent="0.35">
      <c r="A64" s="52"/>
      <c r="B64" s="39" t="s">
        <v>78</v>
      </c>
      <c r="C64" s="39"/>
      <c r="D64" s="97">
        <v>0</v>
      </c>
      <c r="E64" s="97">
        <v>0</v>
      </c>
    </row>
    <row r="65" spans="1:34" ht="16.5" customHeight="1" x14ac:dyDescent="0.35">
      <c r="A65" s="52"/>
      <c r="B65" s="41" t="s">
        <v>79</v>
      </c>
      <c r="C65" s="41"/>
      <c r="D65" s="100">
        <v>1</v>
      </c>
      <c r="E65" s="100">
        <v>1</v>
      </c>
    </row>
    <row r="66" spans="1:34" x14ac:dyDescent="0.35">
      <c r="A66" s="53"/>
      <c r="B66" s="28" t="s">
        <v>43</v>
      </c>
      <c r="C66" s="28"/>
      <c r="D66" s="100">
        <f>SUM(D62:D65)</f>
        <v>1</v>
      </c>
      <c r="E66" s="100">
        <f>SUM(E62:E65)</f>
        <v>1</v>
      </c>
    </row>
    <row r="67" spans="1:34" x14ac:dyDescent="0.35">
      <c r="A67" s="42"/>
      <c r="B67" s="43"/>
      <c r="C67" s="43"/>
      <c r="D67" s="43"/>
      <c r="E67" s="44"/>
    </row>
    <row r="68" spans="1:34" ht="21" x14ac:dyDescent="0.35">
      <c r="A68" s="78" t="s">
        <v>80</v>
      </c>
      <c r="B68" s="78"/>
      <c r="C68" s="78"/>
      <c r="D68" s="94">
        <f>D81+D86+D97</f>
        <v>12</v>
      </c>
      <c r="E68" s="94">
        <f>E81+E86+E97</f>
        <v>12</v>
      </c>
    </row>
    <row r="69" spans="1:34" ht="15.5" x14ac:dyDescent="0.35">
      <c r="A69" s="50">
        <v>10</v>
      </c>
      <c r="B69" s="40" t="s">
        <v>81</v>
      </c>
      <c r="C69" s="40"/>
      <c r="D69" s="40"/>
      <c r="E69" s="40"/>
      <c r="F69" s="4"/>
    </row>
    <row r="70" spans="1:34" ht="22.5" customHeight="1" x14ac:dyDescent="0.35">
      <c r="A70" s="50"/>
      <c r="B70" s="67" t="s">
        <v>11</v>
      </c>
      <c r="C70" s="67"/>
      <c r="D70" s="107" t="s">
        <v>12</v>
      </c>
      <c r="E70" s="108"/>
      <c r="F70" s="4"/>
      <c r="AA70" s="4" t="s">
        <v>12</v>
      </c>
    </row>
    <row r="71" spans="1:34" x14ac:dyDescent="0.35">
      <c r="A71" s="50"/>
      <c r="B71" s="67" t="s">
        <v>12</v>
      </c>
      <c r="C71" s="67"/>
      <c r="D71" s="100"/>
      <c r="E71" s="100"/>
      <c r="AA71" s="4" t="s">
        <v>13</v>
      </c>
    </row>
    <row r="72" spans="1:34" x14ac:dyDescent="0.35">
      <c r="A72" s="50"/>
      <c r="B72" s="38" t="s">
        <v>82</v>
      </c>
      <c r="C72" s="38"/>
      <c r="D72" s="97">
        <v>0</v>
      </c>
      <c r="E72" s="97">
        <v>0</v>
      </c>
    </row>
    <row r="73" spans="1:34" x14ac:dyDescent="0.35">
      <c r="A73" s="50"/>
      <c r="B73" s="41" t="s">
        <v>83</v>
      </c>
      <c r="C73" s="41"/>
      <c r="D73" s="102">
        <f>IF(D70="Alternative 1",4,0)</f>
        <v>4</v>
      </c>
      <c r="E73" s="100">
        <v>4</v>
      </c>
      <c r="G73" s="4">
        <v>0</v>
      </c>
      <c r="AA73" s="19"/>
      <c r="AB73" s="66"/>
      <c r="AC73" s="66"/>
      <c r="AD73" s="66"/>
      <c r="AE73" s="66"/>
      <c r="AF73" s="66"/>
      <c r="AG73" s="66"/>
      <c r="AH73" s="66"/>
    </row>
    <row r="74" spans="1:34" ht="17.25" customHeight="1" x14ac:dyDescent="0.35">
      <c r="A74" s="50"/>
      <c r="B74" s="67" t="s">
        <v>13</v>
      </c>
      <c r="C74" s="67"/>
      <c r="D74" s="100"/>
      <c r="E74" s="100"/>
      <c r="G74" s="4">
        <v>2</v>
      </c>
      <c r="AA74" s="19"/>
      <c r="AB74" s="19"/>
      <c r="AC74" s="20"/>
      <c r="AD74" s="20"/>
      <c r="AE74" s="19"/>
      <c r="AF74" s="19"/>
      <c r="AG74" s="19"/>
      <c r="AH74" s="20"/>
    </row>
    <row r="75" spans="1:34" ht="25.5" customHeight="1" x14ac:dyDescent="0.35">
      <c r="A75" s="50"/>
      <c r="B75" s="39" t="s">
        <v>84</v>
      </c>
      <c r="C75" s="39"/>
      <c r="D75" s="97">
        <v>0</v>
      </c>
      <c r="E75" s="97">
        <v>0</v>
      </c>
      <c r="G75" s="4">
        <v>4</v>
      </c>
      <c r="AA75" s="19"/>
      <c r="AB75" s="21"/>
      <c r="AC75" s="21"/>
      <c r="AD75" s="21"/>
      <c r="AE75" s="21"/>
      <c r="AF75" s="21"/>
      <c r="AG75" s="21"/>
      <c r="AH75" s="21"/>
    </row>
    <row r="76" spans="1:34" ht="97.5" customHeight="1" x14ac:dyDescent="0.35">
      <c r="A76" s="50"/>
      <c r="B76" s="38" t="s">
        <v>85</v>
      </c>
      <c r="C76" s="39"/>
      <c r="D76" s="97">
        <v>0</v>
      </c>
      <c r="E76" s="97">
        <v>0</v>
      </c>
      <c r="AA76" s="19"/>
      <c r="AB76" s="21"/>
      <c r="AC76" s="21"/>
      <c r="AD76" s="21"/>
      <c r="AE76" s="21"/>
      <c r="AF76" s="21"/>
      <c r="AG76" s="21"/>
      <c r="AH76" s="21"/>
    </row>
    <row r="77" spans="1:34" x14ac:dyDescent="0.35">
      <c r="A77" s="50"/>
      <c r="B77" s="39" t="s">
        <v>86</v>
      </c>
      <c r="C77" s="39"/>
      <c r="D77" s="97">
        <v>0</v>
      </c>
      <c r="E77" s="97">
        <v>0</v>
      </c>
      <c r="AA77" s="19"/>
      <c r="AB77" s="21"/>
      <c r="AC77" s="21"/>
      <c r="AD77" s="21"/>
      <c r="AE77" s="21"/>
      <c r="AF77" s="21"/>
      <c r="AG77" s="21"/>
      <c r="AH77" s="21"/>
    </row>
    <row r="78" spans="1:34" ht="30" customHeight="1" x14ac:dyDescent="0.35">
      <c r="A78" s="50"/>
      <c r="B78" s="41" t="s">
        <v>87</v>
      </c>
      <c r="C78" s="41"/>
      <c r="D78" s="102">
        <f>IF(D70="Alternative 1",0,4)</f>
        <v>0</v>
      </c>
      <c r="E78" s="100">
        <v>4</v>
      </c>
    </row>
    <row r="79" spans="1:34" x14ac:dyDescent="0.35">
      <c r="A79" s="50"/>
      <c r="B79" s="28"/>
      <c r="C79" s="28"/>
      <c r="D79" s="100"/>
      <c r="E79" s="100"/>
    </row>
    <row r="80" spans="1:34" ht="75.75" customHeight="1" x14ac:dyDescent="0.35">
      <c r="A80" s="50"/>
      <c r="B80" s="38" t="s">
        <v>88</v>
      </c>
      <c r="C80" s="38"/>
      <c r="D80" s="97">
        <v>0</v>
      </c>
      <c r="E80" s="97">
        <v>0</v>
      </c>
      <c r="AA80" s="22"/>
      <c r="AB80" s="23"/>
      <c r="AC80" s="23"/>
    </row>
    <row r="81" spans="1:29" x14ac:dyDescent="0.35">
      <c r="A81" s="50"/>
      <c r="B81" s="28" t="s">
        <v>43</v>
      </c>
      <c r="C81" s="28"/>
      <c r="D81" s="100">
        <f>SUM(D72:D80)</f>
        <v>4</v>
      </c>
      <c r="E81" s="100">
        <f>IF(D70="Alternative 1",E73,E78)</f>
        <v>4</v>
      </c>
      <c r="AA81" s="22"/>
      <c r="AB81" s="23"/>
      <c r="AC81" s="23"/>
    </row>
    <row r="82" spans="1:29" x14ac:dyDescent="0.35">
      <c r="A82" s="42"/>
      <c r="B82" s="43"/>
      <c r="C82" s="43"/>
      <c r="D82" s="43"/>
      <c r="E82" s="44"/>
      <c r="AA82" s="22"/>
      <c r="AB82" s="23"/>
      <c r="AC82" s="23"/>
    </row>
    <row r="83" spans="1:29" ht="15.5" x14ac:dyDescent="0.35">
      <c r="A83" s="51">
        <v>11</v>
      </c>
      <c r="B83" s="40" t="s">
        <v>89</v>
      </c>
      <c r="C83" s="40"/>
      <c r="D83" s="40"/>
      <c r="E83" s="40"/>
    </row>
    <row r="84" spans="1:29" x14ac:dyDescent="0.35">
      <c r="A84" s="52"/>
      <c r="B84" s="39" t="s">
        <v>90</v>
      </c>
      <c r="C84" s="39"/>
      <c r="D84" s="97">
        <v>0</v>
      </c>
      <c r="E84" s="97">
        <v>0</v>
      </c>
    </row>
    <row r="85" spans="1:29" x14ac:dyDescent="0.35">
      <c r="A85" s="52"/>
      <c r="B85" s="28" t="s">
        <v>91</v>
      </c>
      <c r="C85" s="28"/>
      <c r="D85" s="100">
        <v>2</v>
      </c>
      <c r="E85" s="100">
        <v>2</v>
      </c>
      <c r="I85" s="4">
        <v>0</v>
      </c>
    </row>
    <row r="86" spans="1:29" x14ac:dyDescent="0.35">
      <c r="A86" s="53"/>
      <c r="B86" s="28" t="s">
        <v>43</v>
      </c>
      <c r="C86" s="28"/>
      <c r="D86" s="100">
        <f>SUM(D84:D85)</f>
        <v>2</v>
      </c>
      <c r="E86" s="100">
        <f>SUM(E84:E85)</f>
        <v>2</v>
      </c>
      <c r="I86" s="4">
        <v>2</v>
      </c>
    </row>
    <row r="87" spans="1:29" x14ac:dyDescent="0.35">
      <c r="A87" s="42"/>
      <c r="B87" s="43"/>
      <c r="C87" s="43"/>
      <c r="D87" s="43"/>
      <c r="E87" s="44"/>
    </row>
    <row r="88" spans="1:29" ht="15.5" x14ac:dyDescent="0.35">
      <c r="A88" s="50">
        <v>12</v>
      </c>
      <c r="B88" s="40" t="s">
        <v>1</v>
      </c>
      <c r="C88" s="40"/>
      <c r="D88" s="40"/>
      <c r="E88" s="40"/>
    </row>
    <row r="89" spans="1:29" x14ac:dyDescent="0.35">
      <c r="A89" s="50"/>
      <c r="B89" s="28" t="s">
        <v>92</v>
      </c>
      <c r="C89" s="28"/>
      <c r="D89" s="100">
        <v>1</v>
      </c>
      <c r="E89" s="100">
        <v>1</v>
      </c>
    </row>
    <row r="90" spans="1:29" ht="30" customHeight="1" x14ac:dyDescent="0.35">
      <c r="A90" s="50"/>
      <c r="B90" s="41" t="s">
        <v>93</v>
      </c>
      <c r="C90" s="41"/>
      <c r="D90" s="100">
        <v>1</v>
      </c>
      <c r="E90" s="100">
        <v>1</v>
      </c>
    </row>
    <row r="91" spans="1:29" ht="43.5" customHeight="1" x14ac:dyDescent="0.35">
      <c r="A91" s="50"/>
      <c r="B91" s="41" t="s">
        <v>94</v>
      </c>
      <c r="C91" s="41"/>
      <c r="D91" s="100"/>
      <c r="E91" s="100"/>
    </row>
    <row r="92" spans="1:29" x14ac:dyDescent="0.35">
      <c r="A92" s="50"/>
      <c r="B92" s="69" t="s">
        <v>210</v>
      </c>
      <c r="C92" s="69"/>
      <c r="D92" s="100">
        <v>1</v>
      </c>
      <c r="E92" s="100">
        <v>1</v>
      </c>
      <c r="AA92" s="4" t="s">
        <v>95</v>
      </c>
    </row>
    <row r="93" spans="1:29" x14ac:dyDescent="0.35">
      <c r="A93" s="50"/>
      <c r="B93" s="69" t="s">
        <v>212</v>
      </c>
      <c r="C93" s="69"/>
      <c r="D93" s="100">
        <v>1</v>
      </c>
      <c r="E93" s="100">
        <v>1</v>
      </c>
      <c r="AA93" s="4" t="s">
        <v>9</v>
      </c>
    </row>
    <row r="94" spans="1:29" ht="29.25" customHeight="1" x14ac:dyDescent="0.35">
      <c r="A94" s="50"/>
      <c r="B94" s="38" t="s">
        <v>99</v>
      </c>
      <c r="C94" s="38"/>
      <c r="D94" s="97">
        <v>0</v>
      </c>
      <c r="E94" s="97">
        <v>0</v>
      </c>
      <c r="AA94" s="7" t="s">
        <v>96</v>
      </c>
      <c r="AB94" s="4">
        <v>1</v>
      </c>
    </row>
    <row r="95" spans="1:29" ht="30.75" customHeight="1" x14ac:dyDescent="0.35">
      <c r="A95" s="50"/>
      <c r="B95" s="41" t="s">
        <v>100</v>
      </c>
      <c r="C95" s="41"/>
      <c r="D95" s="100">
        <v>1</v>
      </c>
      <c r="E95" s="100">
        <v>1</v>
      </c>
      <c r="AA95" s="7" t="s">
        <v>98</v>
      </c>
      <c r="AB95" s="4">
        <v>1</v>
      </c>
    </row>
    <row r="96" spans="1:29" x14ac:dyDescent="0.35">
      <c r="A96" s="50"/>
      <c r="B96" s="28" t="s">
        <v>101</v>
      </c>
      <c r="C96" s="28"/>
      <c r="D96" s="100">
        <v>1</v>
      </c>
      <c r="E96" s="100">
        <v>1</v>
      </c>
    </row>
    <row r="97" spans="1:28" x14ac:dyDescent="0.35">
      <c r="A97" s="50"/>
      <c r="B97" s="28" t="s">
        <v>43</v>
      </c>
      <c r="C97" s="28"/>
      <c r="D97" s="100">
        <f>SUM(D89:D96)</f>
        <v>6</v>
      </c>
      <c r="E97" s="100">
        <f>SUM(E89:E96)</f>
        <v>6</v>
      </c>
      <c r="AA97" s="4" t="s">
        <v>97</v>
      </c>
      <c r="AB97" s="4">
        <v>1</v>
      </c>
    </row>
    <row r="98" spans="1:28" x14ac:dyDescent="0.35">
      <c r="A98" s="42"/>
      <c r="B98" s="43"/>
      <c r="C98" s="43"/>
      <c r="D98" s="43"/>
      <c r="E98" s="44"/>
    </row>
    <row r="99" spans="1:28" ht="21" x14ac:dyDescent="0.35">
      <c r="A99" s="68" t="s">
        <v>102</v>
      </c>
      <c r="B99" s="68"/>
      <c r="C99" s="68"/>
      <c r="D99" s="123">
        <f>D107+D113+D118+D124</f>
        <v>16</v>
      </c>
      <c r="E99" s="123">
        <f>E107+E113+E118+E124</f>
        <v>16</v>
      </c>
    </row>
    <row r="100" spans="1:28" ht="15.5" x14ac:dyDescent="0.35">
      <c r="A100" s="50">
        <v>13</v>
      </c>
      <c r="B100" s="40" t="s">
        <v>103</v>
      </c>
      <c r="C100" s="40"/>
      <c r="D100" s="40"/>
      <c r="E100" s="40"/>
    </row>
    <row r="101" spans="1:28" x14ac:dyDescent="0.35">
      <c r="A101" s="50"/>
      <c r="B101" s="28" t="s">
        <v>104</v>
      </c>
      <c r="C101" s="28"/>
      <c r="D101" s="100"/>
      <c r="E101" s="100"/>
    </row>
    <row r="102" spans="1:28" x14ac:dyDescent="0.35">
      <c r="A102" s="50"/>
      <c r="B102" s="39" t="s">
        <v>105</v>
      </c>
      <c r="C102" s="39"/>
      <c r="D102" s="97">
        <v>0</v>
      </c>
      <c r="E102" s="97">
        <v>0</v>
      </c>
      <c r="H102" s="4" t="s">
        <v>68</v>
      </c>
    </row>
    <row r="103" spans="1:28" x14ac:dyDescent="0.35">
      <c r="A103" s="50"/>
      <c r="B103" s="70" t="s">
        <v>107</v>
      </c>
      <c r="C103" s="70"/>
      <c r="D103" s="100">
        <v>2</v>
      </c>
      <c r="E103" s="109">
        <f>IF(B103="Not Attempting",0,IF(B103="10% &lt; x &lt; 20%",1,2))</f>
        <v>2</v>
      </c>
      <c r="H103" s="4" t="s">
        <v>106</v>
      </c>
    </row>
    <row r="104" spans="1:28" x14ac:dyDescent="0.35">
      <c r="A104" s="50"/>
      <c r="B104" s="71"/>
      <c r="C104" s="72"/>
      <c r="D104" s="100"/>
      <c r="E104" s="100"/>
      <c r="H104" s="4" t="s">
        <v>107</v>
      </c>
    </row>
    <row r="105" spans="1:28" x14ac:dyDescent="0.35">
      <c r="A105" s="50"/>
      <c r="B105" s="1" t="s">
        <v>108</v>
      </c>
      <c r="C105" s="1"/>
      <c r="D105" s="100"/>
      <c r="E105" s="100"/>
      <c r="H105" s="4" t="s">
        <v>68</v>
      </c>
    </row>
    <row r="106" spans="1:28" x14ac:dyDescent="0.35">
      <c r="A106" s="50"/>
      <c r="B106" s="42" t="s">
        <v>109</v>
      </c>
      <c r="C106" s="44"/>
      <c r="D106" s="100">
        <v>2</v>
      </c>
      <c r="E106" s="109">
        <f>IF(B106="Not Attempting",0,IF(B106="50% &lt; x &lt; 70%",1,2))</f>
        <v>2</v>
      </c>
      <c r="H106" s="4" t="s">
        <v>110</v>
      </c>
    </row>
    <row r="107" spans="1:28" x14ac:dyDescent="0.35">
      <c r="A107" s="50"/>
      <c r="B107" s="28" t="s">
        <v>43</v>
      </c>
      <c r="C107" s="28"/>
      <c r="D107" s="100">
        <f>SUM(D103:D106)</f>
        <v>4</v>
      </c>
      <c r="E107" s="100">
        <f>E103+E106</f>
        <v>4</v>
      </c>
      <c r="H107" s="4" t="s">
        <v>109</v>
      </c>
    </row>
    <row r="108" spans="1:28" x14ac:dyDescent="0.35">
      <c r="A108" s="42"/>
      <c r="B108" s="43"/>
      <c r="C108" s="43"/>
      <c r="D108" s="43"/>
      <c r="E108" s="44"/>
    </row>
    <row r="109" spans="1:28" ht="15.5" x14ac:dyDescent="0.35">
      <c r="A109" s="50">
        <v>14</v>
      </c>
      <c r="B109" s="40" t="s">
        <v>111</v>
      </c>
      <c r="C109" s="40"/>
      <c r="D109" s="40"/>
      <c r="E109" s="40"/>
    </row>
    <row r="110" spans="1:28" x14ac:dyDescent="0.35">
      <c r="A110" s="50"/>
      <c r="B110" s="41" t="s">
        <v>112</v>
      </c>
      <c r="C110" s="41"/>
      <c r="D110" s="100">
        <v>1</v>
      </c>
      <c r="E110" s="100">
        <v>1</v>
      </c>
    </row>
    <row r="111" spans="1:28" ht="30" customHeight="1" x14ac:dyDescent="0.35">
      <c r="A111" s="50"/>
      <c r="B111" s="73" t="s">
        <v>211</v>
      </c>
      <c r="C111" s="73"/>
      <c r="D111" s="104" t="s">
        <v>25</v>
      </c>
      <c r="E111" s="104"/>
      <c r="G111" s="4" t="s">
        <v>113</v>
      </c>
      <c r="AA111" s="4" t="s">
        <v>25</v>
      </c>
    </row>
    <row r="112" spans="1:28" x14ac:dyDescent="0.35">
      <c r="A112" s="50"/>
      <c r="B112" s="41" t="s">
        <v>114</v>
      </c>
      <c r="C112" s="41"/>
      <c r="D112" s="100">
        <f>IF(D111="Yes",1,"Non-applicablity")</f>
        <v>1</v>
      </c>
      <c r="E112" s="100">
        <v>1</v>
      </c>
      <c r="AA112" s="4" t="s">
        <v>26</v>
      </c>
    </row>
    <row r="113" spans="1:9" x14ac:dyDescent="0.35">
      <c r="A113" s="50"/>
      <c r="B113" s="28" t="s">
        <v>43</v>
      </c>
      <c r="C113" s="28"/>
      <c r="D113" s="100">
        <f>SUM(D110,D112)</f>
        <v>2</v>
      </c>
      <c r="E113" s="100">
        <f>E110+E112</f>
        <v>2</v>
      </c>
    </row>
    <row r="114" spans="1:9" x14ac:dyDescent="0.35">
      <c r="A114" s="42"/>
      <c r="B114" s="43"/>
      <c r="C114" s="43"/>
      <c r="D114" s="43"/>
      <c r="E114" s="44"/>
    </row>
    <row r="115" spans="1:9" ht="15.5" x14ac:dyDescent="0.35">
      <c r="A115" s="50">
        <v>15</v>
      </c>
      <c r="B115" s="45" t="s">
        <v>115</v>
      </c>
      <c r="C115" s="46"/>
      <c r="D115" s="46"/>
      <c r="E115" s="47"/>
    </row>
    <row r="116" spans="1:9" ht="30.75" customHeight="1" x14ac:dyDescent="0.35">
      <c r="A116" s="50"/>
      <c r="B116" s="41" t="s">
        <v>116</v>
      </c>
      <c r="C116" s="41"/>
      <c r="D116" s="100"/>
      <c r="E116" s="100"/>
      <c r="H116" s="4" t="s">
        <v>68</v>
      </c>
    </row>
    <row r="117" spans="1:9" x14ac:dyDescent="0.35">
      <c r="A117" s="50"/>
      <c r="B117" s="28" t="s">
        <v>68</v>
      </c>
      <c r="C117" s="28"/>
      <c r="D117" s="100">
        <v>5</v>
      </c>
      <c r="E117" s="109">
        <v>5</v>
      </c>
      <c r="H117" s="25" t="s">
        <v>117</v>
      </c>
      <c r="I117" s="26"/>
    </row>
    <row r="118" spans="1:9" x14ac:dyDescent="0.35">
      <c r="A118" s="50"/>
      <c r="B118" s="1"/>
      <c r="C118" s="1" t="s">
        <v>43</v>
      </c>
      <c r="D118" s="100">
        <f>SUM(D117)</f>
        <v>5</v>
      </c>
      <c r="E118" s="100">
        <f>SUM(E117)</f>
        <v>5</v>
      </c>
    </row>
    <row r="119" spans="1:9" x14ac:dyDescent="0.35">
      <c r="A119" s="42"/>
      <c r="B119" s="43"/>
      <c r="C119" s="43"/>
      <c r="D119" s="43"/>
      <c r="E119" s="44"/>
    </row>
    <row r="120" spans="1:9" ht="15.5" x14ac:dyDescent="0.35">
      <c r="A120" s="51">
        <v>16</v>
      </c>
      <c r="B120" s="40" t="s">
        <v>118</v>
      </c>
      <c r="C120" s="40"/>
      <c r="D120" s="40"/>
      <c r="E120" s="40"/>
    </row>
    <row r="121" spans="1:9" ht="30.75" customHeight="1" x14ac:dyDescent="0.35">
      <c r="A121" s="52"/>
      <c r="B121" s="38" t="s">
        <v>119</v>
      </c>
      <c r="C121" s="38"/>
      <c r="D121" s="97">
        <v>0</v>
      </c>
      <c r="E121" s="97">
        <v>0</v>
      </c>
    </row>
    <row r="122" spans="1:9" x14ac:dyDescent="0.35">
      <c r="A122" s="52"/>
      <c r="B122" s="28" t="s">
        <v>120</v>
      </c>
      <c r="C122" s="28"/>
      <c r="D122" s="100"/>
      <c r="E122" s="100"/>
      <c r="H122" s="4" t="s">
        <v>68</v>
      </c>
    </row>
    <row r="123" spans="1:9" x14ac:dyDescent="0.35">
      <c r="A123" s="52"/>
      <c r="B123" s="28" t="s">
        <v>225</v>
      </c>
      <c r="C123" s="28"/>
      <c r="D123" s="100">
        <v>5</v>
      </c>
      <c r="E123" s="109">
        <f>IF(B123="Not Attempting",0,IF(B123="Percentage reduction from GRIHA benchmark - 10% ≤ x &lt; 25%",1,IF(B123="Percentage reduction from GRIHA benchmark - 25% ≤ x &lt; 50%",2,IF(B123="Percentage reduction from GRIHA benchmark - 50% ≤ x &lt; 75%",4,5))))</f>
        <v>5</v>
      </c>
      <c r="H123" s="25" t="s">
        <v>121</v>
      </c>
      <c r="I123" s="26"/>
    </row>
    <row r="124" spans="1:9" x14ac:dyDescent="0.35">
      <c r="A124" s="53"/>
      <c r="B124" s="28" t="s">
        <v>43</v>
      </c>
      <c r="C124" s="28"/>
      <c r="D124" s="100">
        <f>SUM(D123)</f>
        <v>5</v>
      </c>
      <c r="E124" s="100">
        <f>SUM(E123)</f>
        <v>5</v>
      </c>
      <c r="H124" s="25" t="s">
        <v>223</v>
      </c>
    </row>
    <row r="125" spans="1:9" x14ac:dyDescent="0.35">
      <c r="A125" s="42"/>
      <c r="B125" s="43"/>
      <c r="C125" s="43"/>
      <c r="D125" s="43"/>
      <c r="E125" s="44"/>
      <c r="H125" s="25" t="s">
        <v>224</v>
      </c>
    </row>
    <row r="126" spans="1:9" ht="21" x14ac:dyDescent="0.35">
      <c r="A126" s="74" t="s">
        <v>122</v>
      </c>
      <c r="B126" s="74"/>
      <c r="C126" s="74"/>
      <c r="D126" s="124">
        <f>D132+D136</f>
        <v>6</v>
      </c>
      <c r="E126" s="124">
        <f>E132+E136</f>
        <v>6</v>
      </c>
      <c r="H126" s="25" t="s">
        <v>225</v>
      </c>
    </row>
    <row r="127" spans="1:9" ht="15.5" x14ac:dyDescent="0.35">
      <c r="A127" s="50">
        <v>17</v>
      </c>
      <c r="B127" s="40" t="s">
        <v>123</v>
      </c>
      <c r="C127" s="40"/>
      <c r="D127" s="40"/>
      <c r="E127" s="40"/>
    </row>
    <row r="128" spans="1:9" x14ac:dyDescent="0.35">
      <c r="A128" s="50"/>
      <c r="B128" s="39" t="s">
        <v>124</v>
      </c>
      <c r="C128" s="39"/>
      <c r="D128" s="97">
        <v>0</v>
      </c>
      <c r="E128" s="97">
        <v>0</v>
      </c>
    </row>
    <row r="129" spans="1:27" ht="30" customHeight="1" x14ac:dyDescent="0.35">
      <c r="A129" s="50"/>
      <c r="B129" s="41" t="s">
        <v>125</v>
      </c>
      <c r="C129" s="41"/>
      <c r="D129" s="106">
        <v>4</v>
      </c>
      <c r="E129" s="106">
        <v>4</v>
      </c>
      <c r="L129" s="4">
        <v>0</v>
      </c>
    </row>
    <row r="130" spans="1:27" ht="30" customHeight="1" x14ac:dyDescent="0.35">
      <c r="A130" s="50"/>
      <c r="B130" s="41" t="s">
        <v>126</v>
      </c>
      <c r="C130" s="41"/>
      <c r="D130" s="106"/>
      <c r="E130" s="106"/>
      <c r="L130" s="4">
        <v>4</v>
      </c>
    </row>
    <row r="131" spans="1:27" ht="48" customHeight="1" x14ac:dyDescent="0.35">
      <c r="A131" s="50"/>
      <c r="B131" s="41" t="s">
        <v>127</v>
      </c>
      <c r="C131" s="41"/>
      <c r="D131" s="106"/>
      <c r="E131" s="106"/>
    </row>
    <row r="132" spans="1:27" x14ac:dyDescent="0.35">
      <c r="A132" s="50"/>
      <c r="B132" s="28" t="s">
        <v>43</v>
      </c>
      <c r="C132" s="28"/>
      <c r="D132" s="100">
        <f>D129</f>
        <v>4</v>
      </c>
      <c r="E132" s="100">
        <f>E129</f>
        <v>4</v>
      </c>
    </row>
    <row r="133" spans="1:27" x14ac:dyDescent="0.35">
      <c r="A133" s="42"/>
      <c r="B133" s="43"/>
      <c r="C133" s="43"/>
      <c r="D133" s="43"/>
      <c r="E133" s="44"/>
    </row>
    <row r="134" spans="1:27" ht="15.5" x14ac:dyDescent="0.35">
      <c r="A134" s="50">
        <v>18</v>
      </c>
      <c r="B134" s="40" t="s">
        <v>128</v>
      </c>
      <c r="C134" s="40"/>
      <c r="D134" s="40"/>
      <c r="E134" s="40"/>
    </row>
    <row r="135" spans="1:27" ht="31.5" customHeight="1" x14ac:dyDescent="0.35">
      <c r="A135" s="50"/>
      <c r="B135" s="41" t="s">
        <v>129</v>
      </c>
      <c r="C135" s="28"/>
      <c r="D135" s="100">
        <v>2</v>
      </c>
      <c r="E135" s="100">
        <v>2</v>
      </c>
    </row>
    <row r="136" spans="1:27" x14ac:dyDescent="0.35">
      <c r="A136" s="50"/>
      <c r="B136" s="28" t="s">
        <v>43</v>
      </c>
      <c r="C136" s="28"/>
      <c r="D136" s="100">
        <f>D135</f>
        <v>2</v>
      </c>
      <c r="E136" s="100">
        <f>E135</f>
        <v>2</v>
      </c>
    </row>
    <row r="137" spans="1:27" x14ac:dyDescent="0.35">
      <c r="A137" s="42"/>
      <c r="B137" s="43"/>
      <c r="C137" s="43"/>
      <c r="D137" s="43"/>
      <c r="E137" s="44"/>
    </row>
    <row r="138" spans="1:27" ht="21" x14ac:dyDescent="0.35">
      <c r="A138" s="75" t="s">
        <v>130</v>
      </c>
      <c r="B138" s="75"/>
      <c r="C138" s="75"/>
      <c r="D138" s="125">
        <f>D146+D154+D159</f>
        <v>12</v>
      </c>
      <c r="E138" s="125">
        <f>E146+E154+E159</f>
        <v>12</v>
      </c>
    </row>
    <row r="139" spans="1:27" ht="15.5" x14ac:dyDescent="0.35">
      <c r="A139" s="50">
        <v>19</v>
      </c>
      <c r="B139" s="40" t="s">
        <v>131</v>
      </c>
      <c r="C139" s="40"/>
      <c r="D139" s="40"/>
      <c r="E139" s="40"/>
    </row>
    <row r="140" spans="1:27" ht="30" customHeight="1" x14ac:dyDescent="0.35">
      <c r="A140" s="50"/>
      <c r="B140" s="41" t="s">
        <v>132</v>
      </c>
      <c r="C140" s="41"/>
      <c r="D140" s="100"/>
      <c r="E140" s="100"/>
      <c r="H140" s="4" t="s">
        <v>68</v>
      </c>
    </row>
    <row r="141" spans="1:27" x14ac:dyDescent="0.35">
      <c r="A141" s="50"/>
      <c r="B141" s="28" t="s">
        <v>230</v>
      </c>
      <c r="C141" s="28"/>
      <c r="D141" s="100">
        <v>2</v>
      </c>
      <c r="E141" s="111">
        <f>IF(B141=H140,0,IF(B141=H141,1,2))</f>
        <v>2</v>
      </c>
      <c r="H141" s="4" t="s">
        <v>133</v>
      </c>
    </row>
    <row r="142" spans="1:27" ht="33.75" customHeight="1" x14ac:dyDescent="0.35">
      <c r="A142" s="50"/>
      <c r="B142" s="41" t="s">
        <v>134</v>
      </c>
      <c r="C142" s="41"/>
      <c r="D142" s="100">
        <v>1</v>
      </c>
      <c r="E142" s="100">
        <v>1</v>
      </c>
      <c r="H142" s="4" t="s">
        <v>230</v>
      </c>
    </row>
    <row r="143" spans="1:27" ht="18" customHeight="1" x14ac:dyDescent="0.35">
      <c r="A143" s="50"/>
      <c r="B143" s="41" t="s">
        <v>135</v>
      </c>
      <c r="C143" s="41"/>
      <c r="D143" s="100">
        <v>1</v>
      </c>
      <c r="E143" s="100">
        <v>1</v>
      </c>
    </row>
    <row r="144" spans="1:27" ht="31.5" customHeight="1" x14ac:dyDescent="0.35">
      <c r="A144" s="50"/>
      <c r="B144" s="73" t="s">
        <v>136</v>
      </c>
      <c r="C144" s="76"/>
      <c r="D144" s="104" t="s">
        <v>25</v>
      </c>
      <c r="E144" s="104"/>
      <c r="G144" s="4" t="s">
        <v>138</v>
      </c>
      <c r="AA144" s="4" t="s">
        <v>25</v>
      </c>
    </row>
    <row r="145" spans="1:27" x14ac:dyDescent="0.35">
      <c r="A145" s="50"/>
      <c r="B145" s="28" t="s">
        <v>137</v>
      </c>
      <c r="C145" s="28"/>
      <c r="D145" s="100">
        <f>IF(D144="Yes",1,"Non-applicablity")</f>
        <v>1</v>
      </c>
      <c r="E145" s="100">
        <v>1</v>
      </c>
      <c r="AA145" s="4" t="s">
        <v>26</v>
      </c>
    </row>
    <row r="146" spans="1:27" x14ac:dyDescent="0.35">
      <c r="A146" s="50"/>
      <c r="B146" s="28" t="s">
        <v>43</v>
      </c>
      <c r="C146" s="28"/>
      <c r="D146" s="100">
        <f>SUM(D141,D142,D143,D145)</f>
        <v>5</v>
      </c>
      <c r="E146" s="100">
        <f>SUM(E141,E142,E143,IF(D144="Yes",E145,0))</f>
        <v>5</v>
      </c>
    </row>
    <row r="147" spans="1:27" x14ac:dyDescent="0.35">
      <c r="A147" s="42"/>
      <c r="B147" s="43"/>
      <c r="C147" s="43"/>
      <c r="D147" s="43"/>
      <c r="E147" s="44"/>
    </row>
    <row r="148" spans="1:27" ht="15.5" x14ac:dyDescent="0.35">
      <c r="A148" s="92">
        <v>20</v>
      </c>
      <c r="B148" s="92" t="s">
        <v>139</v>
      </c>
      <c r="C148" s="92"/>
      <c r="D148" s="92"/>
      <c r="E148" s="92"/>
    </row>
    <row r="149" spans="1:27" x14ac:dyDescent="0.35">
      <c r="A149" s="92"/>
      <c r="B149" s="93" t="s">
        <v>140</v>
      </c>
      <c r="C149" s="93"/>
      <c r="D149" s="110"/>
      <c r="E149" s="110"/>
      <c r="H149" s="4" t="s">
        <v>68</v>
      </c>
    </row>
    <row r="150" spans="1:27" x14ac:dyDescent="0.35">
      <c r="A150" s="92"/>
      <c r="B150" s="70" t="s">
        <v>226</v>
      </c>
      <c r="C150" s="70"/>
      <c r="D150" s="110">
        <v>2</v>
      </c>
      <c r="E150" s="111">
        <f>IF(B150=H149,0,IF(B150=H150,1,2))</f>
        <v>2</v>
      </c>
      <c r="H150" s="4" t="s">
        <v>141</v>
      </c>
    </row>
    <row r="151" spans="1:27" x14ac:dyDescent="0.35">
      <c r="A151" s="92"/>
      <c r="B151" s="70"/>
      <c r="C151" s="70"/>
      <c r="D151" s="110"/>
      <c r="E151" s="110"/>
      <c r="H151" s="4" t="s">
        <v>226</v>
      </c>
    </row>
    <row r="152" spans="1:27" x14ac:dyDescent="0.35">
      <c r="A152" s="92"/>
      <c r="B152" s="70" t="s">
        <v>143</v>
      </c>
      <c r="C152" s="70"/>
      <c r="D152" s="110"/>
      <c r="E152" s="110"/>
      <c r="H152" s="4" t="s">
        <v>68</v>
      </c>
    </row>
    <row r="153" spans="1:27" x14ac:dyDescent="0.35">
      <c r="A153" s="92"/>
      <c r="B153" s="93" t="s">
        <v>228</v>
      </c>
      <c r="C153" s="70"/>
      <c r="D153" s="110">
        <v>3</v>
      </c>
      <c r="E153" s="111">
        <f>IF(B153=H152,0,IF(B153=H153,1,IF(B153=H154,2,3)))</f>
        <v>3</v>
      </c>
      <c r="H153" s="4" t="s">
        <v>142</v>
      </c>
    </row>
    <row r="154" spans="1:27" x14ac:dyDescent="0.35">
      <c r="A154" s="92"/>
      <c r="B154" s="64" t="s">
        <v>43</v>
      </c>
      <c r="C154" s="65"/>
      <c r="D154" s="110">
        <f>SUM(D150,D153)</f>
        <v>5</v>
      </c>
      <c r="E154" s="110">
        <f>SUM(E150,E153)</f>
        <v>5</v>
      </c>
      <c r="H154" s="4" t="s">
        <v>227</v>
      </c>
    </row>
    <row r="155" spans="1:27" x14ac:dyDescent="0.35">
      <c r="A155" s="42"/>
      <c r="B155" s="43"/>
      <c r="C155" s="43"/>
      <c r="D155" s="43"/>
      <c r="E155" s="44"/>
      <c r="H155" s="4" t="s">
        <v>228</v>
      </c>
    </row>
    <row r="156" spans="1:27" ht="15.5" x14ac:dyDescent="0.35">
      <c r="A156" s="50">
        <v>21</v>
      </c>
      <c r="B156" s="40" t="s">
        <v>144</v>
      </c>
      <c r="C156" s="40"/>
      <c r="D156" s="40"/>
      <c r="E156" s="40"/>
    </row>
    <row r="157" spans="1:27" x14ac:dyDescent="0.35">
      <c r="A157" s="50"/>
      <c r="B157" s="28" t="s">
        <v>145</v>
      </c>
      <c r="C157" s="28"/>
      <c r="D157" s="100">
        <f>IF(B157="Not Attempting",0,1)</f>
        <v>1</v>
      </c>
      <c r="E157" s="100">
        <v>1</v>
      </c>
      <c r="H157" s="25"/>
      <c r="I157" s="26"/>
    </row>
    <row r="158" spans="1:27" x14ac:dyDescent="0.35">
      <c r="A158" s="50"/>
      <c r="B158" s="28" t="s">
        <v>146</v>
      </c>
      <c r="C158" s="28"/>
      <c r="D158" s="100">
        <v>1</v>
      </c>
      <c r="E158" s="100">
        <v>1</v>
      </c>
      <c r="H158" s="25"/>
      <c r="I158" s="26"/>
    </row>
    <row r="159" spans="1:27" x14ac:dyDescent="0.35">
      <c r="A159" s="50"/>
      <c r="B159" s="42" t="s">
        <v>43</v>
      </c>
      <c r="C159" s="44"/>
      <c r="D159" s="100">
        <f>D157+D158</f>
        <v>2</v>
      </c>
      <c r="E159" s="100">
        <f>E157+E158</f>
        <v>2</v>
      </c>
    </row>
    <row r="160" spans="1:27" x14ac:dyDescent="0.35">
      <c r="A160" s="42"/>
      <c r="B160" s="43"/>
      <c r="C160" s="43"/>
      <c r="D160" s="43"/>
      <c r="E160" s="44"/>
    </row>
    <row r="161" spans="1:12" ht="21" x14ac:dyDescent="0.35">
      <c r="A161" s="77" t="s">
        <v>147</v>
      </c>
      <c r="B161" s="77"/>
      <c r="C161" s="77"/>
      <c r="D161" s="126">
        <f>D165</f>
        <v>5</v>
      </c>
      <c r="E161" s="126">
        <f>E165</f>
        <v>5</v>
      </c>
    </row>
    <row r="162" spans="1:12" ht="15.5" x14ac:dyDescent="0.35">
      <c r="A162" s="50">
        <v>22</v>
      </c>
      <c r="B162" s="40" t="s">
        <v>148</v>
      </c>
      <c r="C162" s="40"/>
      <c r="D162" s="40"/>
      <c r="E162" s="40"/>
    </row>
    <row r="163" spans="1:12" ht="30" customHeight="1" x14ac:dyDescent="0.35">
      <c r="A163" s="50"/>
      <c r="B163" s="41" t="s">
        <v>149</v>
      </c>
      <c r="C163" s="41"/>
      <c r="D163" s="100"/>
      <c r="E163" s="100"/>
      <c r="H163" s="4" t="s">
        <v>68</v>
      </c>
    </row>
    <row r="164" spans="1:12" x14ac:dyDescent="0.35">
      <c r="A164" s="50"/>
      <c r="B164" s="28" t="s">
        <v>151</v>
      </c>
      <c r="C164" s="28"/>
      <c r="D164" s="100">
        <v>5</v>
      </c>
      <c r="E164" s="100">
        <f>IF(B164="Not Attempting",0,IF(B164="Cumulative discounted payback period for the project (x) - 10 years ≥ x &gt; 8 years",1,IF(B164="Cumulative discounted payback period for the project (x) - 8 years ≥ x &gt; 6 years",3,5)))</f>
        <v>5</v>
      </c>
      <c r="H164" s="25" t="s">
        <v>150</v>
      </c>
      <c r="I164" s="26"/>
    </row>
    <row r="165" spans="1:12" x14ac:dyDescent="0.35">
      <c r="A165" s="50"/>
      <c r="B165" s="28" t="s">
        <v>43</v>
      </c>
      <c r="C165" s="28"/>
      <c r="D165" s="100">
        <f>SUM(D164)</f>
        <v>5</v>
      </c>
      <c r="E165" s="100">
        <f>SUM(E164)</f>
        <v>5</v>
      </c>
    </row>
    <row r="166" spans="1:12" x14ac:dyDescent="0.35">
      <c r="A166" s="42"/>
      <c r="B166" s="43"/>
      <c r="C166" s="43"/>
      <c r="D166" s="43"/>
      <c r="E166" s="44"/>
    </row>
    <row r="167" spans="1:12" ht="21" x14ac:dyDescent="0.35">
      <c r="A167" s="75" t="s">
        <v>152</v>
      </c>
      <c r="B167" s="75"/>
      <c r="C167" s="75"/>
      <c r="D167" s="125">
        <f>D175+D180+D171+D189</f>
        <v>8</v>
      </c>
      <c r="E167" s="125">
        <f>E175+E180+E171+E189</f>
        <v>8</v>
      </c>
    </row>
    <row r="168" spans="1:12" ht="15.5" x14ac:dyDescent="0.35">
      <c r="A168" s="50">
        <v>23</v>
      </c>
      <c r="B168" s="40" t="s">
        <v>153</v>
      </c>
      <c r="C168" s="40"/>
      <c r="D168" s="40"/>
      <c r="E168" s="40"/>
    </row>
    <row r="169" spans="1:12" x14ac:dyDescent="0.35">
      <c r="A169" s="50"/>
      <c r="B169" s="39" t="s">
        <v>154</v>
      </c>
      <c r="C169" s="39"/>
      <c r="D169" s="97">
        <v>0</v>
      </c>
      <c r="E169" s="97">
        <v>0</v>
      </c>
    </row>
    <row r="170" spans="1:12" x14ac:dyDescent="0.35">
      <c r="A170" s="50"/>
      <c r="B170" s="28" t="s">
        <v>155</v>
      </c>
      <c r="C170" s="28"/>
      <c r="D170" s="100">
        <v>1</v>
      </c>
      <c r="E170" s="100">
        <v>1</v>
      </c>
    </row>
    <row r="171" spans="1:12" x14ac:dyDescent="0.35">
      <c r="A171" s="50"/>
      <c r="B171" s="28" t="s">
        <v>43</v>
      </c>
      <c r="C171" s="28"/>
      <c r="D171" s="100">
        <f>D170</f>
        <v>1</v>
      </c>
      <c r="E171" s="100">
        <f>E170</f>
        <v>1</v>
      </c>
    </row>
    <row r="172" spans="1:12" x14ac:dyDescent="0.35">
      <c r="A172" s="42"/>
      <c r="B172" s="43"/>
      <c r="C172" s="43"/>
      <c r="D172" s="43"/>
      <c r="E172" s="44"/>
    </row>
    <row r="173" spans="1:12" ht="15.5" x14ac:dyDescent="0.35">
      <c r="A173" s="50">
        <v>24</v>
      </c>
      <c r="B173" s="40" t="s">
        <v>156</v>
      </c>
      <c r="C173" s="40"/>
      <c r="D173" s="40"/>
      <c r="E173" s="40"/>
    </row>
    <row r="174" spans="1:12" ht="30" customHeight="1" x14ac:dyDescent="0.35">
      <c r="A174" s="50"/>
      <c r="B174" s="41" t="s">
        <v>157</v>
      </c>
      <c r="C174" s="41"/>
      <c r="D174" s="100">
        <v>2</v>
      </c>
      <c r="E174" s="100">
        <v>2</v>
      </c>
      <c r="L174" s="4">
        <v>0</v>
      </c>
    </row>
    <row r="175" spans="1:12" x14ac:dyDescent="0.35">
      <c r="A175" s="50"/>
      <c r="B175" s="28" t="str">
        <f t="shared" ref="B175" si="0">$B$171</f>
        <v>Criterion total</v>
      </c>
      <c r="C175" s="28"/>
      <c r="D175" s="100">
        <f>D174</f>
        <v>2</v>
      </c>
      <c r="E175" s="100">
        <f>E174</f>
        <v>2</v>
      </c>
      <c r="L175" s="4">
        <v>2</v>
      </c>
    </row>
    <row r="176" spans="1:12" x14ac:dyDescent="0.35">
      <c r="A176" s="42"/>
      <c r="B176" s="43"/>
      <c r="C176" s="43"/>
      <c r="D176" s="43"/>
      <c r="E176" s="44"/>
    </row>
    <row r="177" spans="1:27" ht="15.5" x14ac:dyDescent="0.35">
      <c r="A177" s="50">
        <v>25</v>
      </c>
      <c r="B177" s="40" t="s">
        <v>158</v>
      </c>
      <c r="C177" s="40"/>
      <c r="D177" s="40"/>
      <c r="E177" s="40"/>
    </row>
    <row r="178" spans="1:27" x14ac:dyDescent="0.35">
      <c r="A178" s="50"/>
      <c r="B178" s="28" t="s">
        <v>159</v>
      </c>
      <c r="C178" s="28"/>
      <c r="D178" s="100">
        <v>1</v>
      </c>
      <c r="E178" s="100">
        <v>1</v>
      </c>
    </row>
    <row r="179" spans="1:27" x14ac:dyDescent="0.35">
      <c r="A179" s="50"/>
      <c r="B179" s="28" t="s">
        <v>160</v>
      </c>
      <c r="C179" s="28"/>
      <c r="D179" s="100">
        <v>1</v>
      </c>
      <c r="E179" s="100">
        <v>1</v>
      </c>
    </row>
    <row r="180" spans="1:27" x14ac:dyDescent="0.35">
      <c r="A180" s="50"/>
      <c r="B180" s="28" t="s">
        <v>43</v>
      </c>
      <c r="C180" s="28"/>
      <c r="D180" s="100">
        <f>D178+D179</f>
        <v>2</v>
      </c>
      <c r="E180" s="100">
        <f>E178+E179</f>
        <v>2</v>
      </c>
    </row>
    <row r="181" spans="1:27" x14ac:dyDescent="0.35">
      <c r="A181" s="42"/>
      <c r="B181" s="43"/>
      <c r="C181" s="43"/>
      <c r="D181" s="43"/>
      <c r="E181" s="44"/>
    </row>
    <row r="182" spans="1:27" ht="15.5" x14ac:dyDescent="0.35">
      <c r="A182" s="50">
        <v>26</v>
      </c>
      <c r="B182" s="40" t="s">
        <v>161</v>
      </c>
      <c r="C182" s="40"/>
      <c r="D182" s="40"/>
      <c r="E182" s="40"/>
    </row>
    <row r="183" spans="1:27" x14ac:dyDescent="0.35">
      <c r="A183" s="50"/>
      <c r="B183" s="28" t="s">
        <v>162</v>
      </c>
      <c r="C183" s="28"/>
      <c r="D183" s="100">
        <v>1</v>
      </c>
      <c r="E183" s="100">
        <v>1</v>
      </c>
    </row>
    <row r="184" spans="1:27" ht="30.75" customHeight="1" x14ac:dyDescent="0.35">
      <c r="A184" s="50"/>
      <c r="B184" s="41" t="s">
        <v>163</v>
      </c>
      <c r="C184" s="41"/>
      <c r="D184" s="100">
        <v>1</v>
      </c>
      <c r="E184" s="100">
        <v>1</v>
      </c>
    </row>
    <row r="185" spans="1:27" ht="30" customHeight="1" x14ac:dyDescent="0.35">
      <c r="A185" s="50"/>
      <c r="B185" s="38" t="s">
        <v>164</v>
      </c>
      <c r="C185" s="38"/>
      <c r="D185" s="112">
        <v>0</v>
      </c>
      <c r="E185" s="112">
        <v>0</v>
      </c>
    </row>
    <row r="186" spans="1:27" x14ac:dyDescent="0.35">
      <c r="A186" s="50"/>
      <c r="B186" s="38" t="s">
        <v>165</v>
      </c>
      <c r="C186" s="38"/>
      <c r="D186" s="113"/>
      <c r="E186" s="113"/>
      <c r="AA186" s="7" t="s">
        <v>95</v>
      </c>
    </row>
    <row r="187" spans="1:27" x14ac:dyDescent="0.35">
      <c r="A187" s="50"/>
      <c r="B187" s="39" t="s">
        <v>167</v>
      </c>
      <c r="C187" s="39"/>
      <c r="D187" s="97">
        <v>0</v>
      </c>
      <c r="E187" s="97">
        <v>0</v>
      </c>
      <c r="AA187" s="4" t="s">
        <v>165</v>
      </c>
    </row>
    <row r="188" spans="1:27" ht="29.25" customHeight="1" x14ac:dyDescent="0.35">
      <c r="A188" s="50"/>
      <c r="B188" s="41" t="s">
        <v>168</v>
      </c>
      <c r="C188" s="41"/>
      <c r="D188" s="100">
        <v>1</v>
      </c>
      <c r="E188" s="100">
        <v>1</v>
      </c>
      <c r="AA188" s="4" t="s">
        <v>166</v>
      </c>
    </row>
    <row r="189" spans="1:27" x14ac:dyDescent="0.35">
      <c r="A189" s="50"/>
      <c r="B189" s="28" t="s">
        <v>43</v>
      </c>
      <c r="C189" s="28"/>
      <c r="D189" s="100">
        <f>D183+D184+D188</f>
        <v>3</v>
      </c>
      <c r="E189" s="100">
        <f>E183+E184+E188</f>
        <v>3</v>
      </c>
    </row>
    <row r="190" spans="1:27" x14ac:dyDescent="0.35">
      <c r="A190" s="42"/>
      <c r="B190" s="43"/>
      <c r="C190" s="43"/>
      <c r="D190" s="43"/>
      <c r="E190" s="44"/>
    </row>
    <row r="191" spans="1:27" ht="21" x14ac:dyDescent="0.35">
      <c r="A191" s="85" t="s">
        <v>169</v>
      </c>
      <c r="B191" s="85"/>
      <c r="C191" s="85"/>
      <c r="D191" s="127">
        <f>D195+D203+D209</f>
        <v>7</v>
      </c>
      <c r="E191" s="127">
        <f>E195+E203+E209</f>
        <v>7</v>
      </c>
    </row>
    <row r="192" spans="1:27" ht="15.5" x14ac:dyDescent="0.35">
      <c r="A192" s="50">
        <v>27</v>
      </c>
      <c r="B192" s="40" t="s">
        <v>170</v>
      </c>
      <c r="C192" s="40"/>
      <c r="D192" s="40"/>
      <c r="E192" s="40"/>
    </row>
    <row r="193" spans="1:9" x14ac:dyDescent="0.35">
      <c r="A193" s="50"/>
      <c r="B193" s="39" t="s">
        <v>171</v>
      </c>
      <c r="C193" s="39"/>
      <c r="D193" s="97">
        <v>0</v>
      </c>
      <c r="E193" s="97">
        <v>0</v>
      </c>
    </row>
    <row r="194" spans="1:9" ht="30" customHeight="1" x14ac:dyDescent="0.35">
      <c r="A194" s="50"/>
      <c r="B194" s="38" t="s">
        <v>172</v>
      </c>
      <c r="C194" s="38"/>
      <c r="D194" s="97">
        <v>0</v>
      </c>
      <c r="E194" s="97">
        <v>0</v>
      </c>
    </row>
    <row r="195" spans="1:9" x14ac:dyDescent="0.35">
      <c r="A195" s="50"/>
      <c r="B195" s="28" t="s">
        <v>173</v>
      </c>
      <c r="C195" s="28"/>
      <c r="D195" s="100">
        <f>D193+D194</f>
        <v>0</v>
      </c>
      <c r="E195" s="100">
        <f>E193+E194</f>
        <v>0</v>
      </c>
    </row>
    <row r="196" spans="1:9" x14ac:dyDescent="0.35">
      <c r="A196" s="42"/>
      <c r="B196" s="43"/>
      <c r="C196" s="43"/>
      <c r="D196" s="43"/>
      <c r="E196" s="44"/>
    </row>
    <row r="197" spans="1:9" ht="15.5" x14ac:dyDescent="0.35">
      <c r="A197" s="50">
        <v>28</v>
      </c>
      <c r="B197" s="40" t="s">
        <v>174</v>
      </c>
      <c r="C197" s="40"/>
      <c r="D197" s="40"/>
      <c r="E197" s="40"/>
    </row>
    <row r="198" spans="1:9" ht="15" customHeight="1" x14ac:dyDescent="0.35">
      <c r="A198" s="50"/>
      <c r="B198" s="39" t="s">
        <v>175</v>
      </c>
      <c r="C198" s="39"/>
      <c r="D198" s="97">
        <v>0</v>
      </c>
      <c r="E198" s="97">
        <v>0</v>
      </c>
    </row>
    <row r="199" spans="1:9" ht="15" customHeight="1" x14ac:dyDescent="0.35">
      <c r="A199" s="50"/>
      <c r="B199" s="28" t="s">
        <v>176</v>
      </c>
      <c r="C199" s="28"/>
      <c r="D199" s="100">
        <v>2</v>
      </c>
      <c r="E199" s="100">
        <v>2</v>
      </c>
    </row>
    <row r="200" spans="1:9" ht="28.5" customHeight="1" x14ac:dyDescent="0.35">
      <c r="A200" s="50"/>
      <c r="B200" s="41" t="s">
        <v>178</v>
      </c>
      <c r="C200" s="41"/>
      <c r="D200" s="100"/>
      <c r="E200" s="100"/>
      <c r="H200" s="4" t="s">
        <v>68</v>
      </c>
    </row>
    <row r="201" spans="1:9" ht="15" customHeight="1" x14ac:dyDescent="0.35">
      <c r="A201" s="50"/>
      <c r="B201" s="70" t="s">
        <v>229</v>
      </c>
      <c r="C201" s="70"/>
      <c r="D201" s="128">
        <v>3</v>
      </c>
      <c r="E201" s="110">
        <f>IF(B201="Not Attempting",0,IF(B201="Installation of one-way communicable system",1,3))</f>
        <v>3</v>
      </c>
      <c r="H201" s="25" t="s">
        <v>177</v>
      </c>
      <c r="I201" s="26"/>
    </row>
    <row r="202" spans="1:9" ht="31.5" customHeight="1" x14ac:dyDescent="0.35">
      <c r="A202" s="50"/>
      <c r="B202" s="41" t="s">
        <v>179</v>
      </c>
      <c r="C202" s="41"/>
      <c r="D202" s="100">
        <v>2</v>
      </c>
      <c r="E202" s="100">
        <v>2</v>
      </c>
      <c r="H202" s="4" t="s">
        <v>229</v>
      </c>
    </row>
    <row r="203" spans="1:9" x14ac:dyDescent="0.35">
      <c r="A203" s="50"/>
      <c r="B203" s="28" t="s">
        <v>173</v>
      </c>
      <c r="C203" s="28"/>
      <c r="D203" s="100">
        <f>SUM(D199,D200,D201,D202)</f>
        <v>7</v>
      </c>
      <c r="E203" s="100">
        <f>E199+E200+E201+E202</f>
        <v>7</v>
      </c>
    </row>
    <row r="204" spans="1:9" ht="15.5" x14ac:dyDescent="0.35">
      <c r="A204" s="56"/>
      <c r="B204" s="57"/>
      <c r="C204" s="57"/>
      <c r="D204" s="57"/>
      <c r="E204" s="58"/>
    </row>
    <row r="205" spans="1:9" ht="15.5" x14ac:dyDescent="0.35">
      <c r="A205" s="50">
        <v>29</v>
      </c>
      <c r="B205" s="40" t="s">
        <v>180</v>
      </c>
      <c r="C205" s="40"/>
      <c r="D205" s="40"/>
      <c r="E205" s="40"/>
    </row>
    <row r="206" spans="1:9" ht="29.25" customHeight="1" x14ac:dyDescent="0.35">
      <c r="A206" s="50"/>
      <c r="B206" s="38" t="s">
        <v>181</v>
      </c>
      <c r="C206" s="38"/>
      <c r="D206" s="97">
        <v>0</v>
      </c>
      <c r="E206" s="97">
        <v>0</v>
      </c>
    </row>
    <row r="207" spans="1:9" ht="33.75" customHeight="1" x14ac:dyDescent="0.35">
      <c r="A207" s="50"/>
      <c r="B207" s="38" t="s">
        <v>182</v>
      </c>
      <c r="C207" s="38"/>
      <c r="D207" s="97">
        <v>0</v>
      </c>
      <c r="E207" s="97">
        <v>0</v>
      </c>
    </row>
    <row r="208" spans="1:9" ht="28.5" customHeight="1" x14ac:dyDescent="0.35">
      <c r="A208" s="50"/>
      <c r="B208" s="38" t="s">
        <v>183</v>
      </c>
      <c r="C208" s="38"/>
      <c r="D208" s="97">
        <v>0</v>
      </c>
      <c r="E208" s="97">
        <v>0</v>
      </c>
    </row>
    <row r="209" spans="1:10" x14ac:dyDescent="0.35">
      <c r="A209" s="50"/>
      <c r="B209" s="28" t="s">
        <v>173</v>
      </c>
      <c r="C209" s="28"/>
      <c r="D209" s="100">
        <f>D206+D207+D208</f>
        <v>0</v>
      </c>
      <c r="E209" s="100">
        <f>E206+E207+E208</f>
        <v>0</v>
      </c>
    </row>
    <row r="210" spans="1:10" x14ac:dyDescent="0.35">
      <c r="A210" s="42"/>
      <c r="B210" s="43"/>
      <c r="C210" s="43"/>
      <c r="D210" s="43"/>
      <c r="E210" s="44"/>
    </row>
    <row r="211" spans="1:10" ht="21" x14ac:dyDescent="0.35">
      <c r="A211" s="1"/>
      <c r="B211" s="1"/>
      <c r="C211" s="24" t="s">
        <v>2</v>
      </c>
      <c r="D211" s="114">
        <f>D6+D28+D44+D68+D99+D126+D138+D161+D167+D191</f>
        <v>100</v>
      </c>
      <c r="E211" s="114">
        <f>E6+E28+E44+E68+E99+E126+E138+E161+E167+E191</f>
        <v>100</v>
      </c>
    </row>
    <row r="212" spans="1:10" ht="21" x14ac:dyDescent="0.35">
      <c r="A212" s="89" t="s">
        <v>184</v>
      </c>
      <c r="B212" s="89"/>
      <c r="C212" s="89"/>
      <c r="D212" s="115"/>
      <c r="E212" s="115"/>
      <c r="H212" s="4" t="s">
        <v>68</v>
      </c>
    </row>
    <row r="213" spans="1:10" ht="12.75" customHeight="1" x14ac:dyDescent="0.35">
      <c r="A213" s="90">
        <v>30</v>
      </c>
      <c r="B213" s="79" t="s">
        <v>189</v>
      </c>
      <c r="C213" s="80"/>
      <c r="D213" s="116"/>
      <c r="E213" s="117">
        <f>IF(B213=H213,1,IF(B213=H214,2,IF(B213=H215,3,IF(B213=H216,4,IF(B213=H217,5,0)))))</f>
        <v>5</v>
      </c>
      <c r="H213" s="4" t="s">
        <v>185</v>
      </c>
      <c r="J213" s="4">
        <v>1</v>
      </c>
    </row>
    <row r="214" spans="1:10" ht="24.75" customHeight="1" x14ac:dyDescent="0.35">
      <c r="A214" s="91"/>
      <c r="B214" s="81"/>
      <c r="C214" s="82"/>
      <c r="D214" s="118"/>
      <c r="E214" s="119"/>
      <c r="H214" s="4" t="s">
        <v>186</v>
      </c>
      <c r="J214" s="4">
        <v>1</v>
      </c>
    </row>
    <row r="215" spans="1:10" ht="3.75" customHeight="1" x14ac:dyDescent="0.35">
      <c r="A215" s="91"/>
      <c r="B215" s="81"/>
      <c r="C215" s="82"/>
      <c r="D215" s="118"/>
      <c r="E215" s="119"/>
      <c r="H215" s="4" t="s">
        <v>187</v>
      </c>
      <c r="J215" s="4">
        <v>1</v>
      </c>
    </row>
    <row r="216" spans="1:10" ht="30.75" hidden="1" customHeight="1" x14ac:dyDescent="0.35">
      <c r="A216" s="91"/>
      <c r="B216" s="81"/>
      <c r="C216" s="82"/>
      <c r="D216" s="118"/>
      <c r="E216" s="119"/>
      <c r="H216" s="4" t="s">
        <v>188</v>
      </c>
      <c r="J216" s="4">
        <v>1</v>
      </c>
    </row>
    <row r="217" spans="1:10" hidden="1" x14ac:dyDescent="0.35">
      <c r="A217" s="91"/>
      <c r="B217" s="83"/>
      <c r="C217" s="84"/>
      <c r="D217" s="120"/>
      <c r="E217" s="121"/>
      <c r="H217" s="4" t="s">
        <v>189</v>
      </c>
      <c r="J217" s="4">
        <v>1</v>
      </c>
    </row>
    <row r="218" spans="1:10" ht="14.5" customHeight="1" x14ac:dyDescent="0.35">
      <c r="A218" s="27"/>
      <c r="B218" s="28" t="s">
        <v>190</v>
      </c>
      <c r="C218" s="28"/>
      <c r="D218" s="100"/>
      <c r="E218" s="100">
        <f>SUM(E213)</f>
        <v>5</v>
      </c>
    </row>
    <row r="219" spans="1:10" x14ac:dyDescent="0.35">
      <c r="A219" s="42"/>
      <c r="B219" s="43"/>
      <c r="C219" s="43"/>
      <c r="D219" s="43"/>
      <c r="E219" s="44"/>
    </row>
    <row r="220" spans="1:10" ht="18.5" x14ac:dyDescent="0.35">
      <c r="A220" s="86" t="s">
        <v>215</v>
      </c>
      <c r="B220" s="87"/>
      <c r="C220" s="88"/>
      <c r="D220" s="122">
        <f>E211+E218</f>
        <v>105</v>
      </c>
      <c r="E220" s="122"/>
    </row>
    <row r="221" spans="1:10" x14ac:dyDescent="0.35">
      <c r="A221" s="42"/>
      <c r="B221" s="43"/>
      <c r="C221" s="43"/>
      <c r="D221" s="43"/>
      <c r="E221" s="44"/>
    </row>
    <row r="222" spans="1:10" ht="18.5" x14ac:dyDescent="0.35">
      <c r="A222" s="86" t="s">
        <v>14</v>
      </c>
      <c r="B222" s="87"/>
      <c r="C222" s="88"/>
      <c r="D222" s="122">
        <f>(D220/D211)*100</f>
        <v>105</v>
      </c>
      <c r="E222" s="122"/>
    </row>
  </sheetData>
  <dataConsolidate/>
  <mergeCells count="261">
    <mergeCell ref="B213:C217"/>
    <mergeCell ref="D213:D217"/>
    <mergeCell ref="E213:E217"/>
    <mergeCell ref="D220:E220"/>
    <mergeCell ref="D222:E222"/>
    <mergeCell ref="B195:C195"/>
    <mergeCell ref="A192:A195"/>
    <mergeCell ref="B197:E197"/>
    <mergeCell ref="B189:C189"/>
    <mergeCell ref="A191:C191"/>
    <mergeCell ref="B192:E192"/>
    <mergeCell ref="A219:E219"/>
    <mergeCell ref="A221:E221"/>
    <mergeCell ref="A222:C222"/>
    <mergeCell ref="A220:C220"/>
    <mergeCell ref="B218:C218"/>
    <mergeCell ref="A212:C212"/>
    <mergeCell ref="A213:A217"/>
    <mergeCell ref="A204:E204"/>
    <mergeCell ref="A210:E210"/>
    <mergeCell ref="B183:C183"/>
    <mergeCell ref="B184:C184"/>
    <mergeCell ref="B185:C185"/>
    <mergeCell ref="B177:E177"/>
    <mergeCell ref="B178:C178"/>
    <mergeCell ref="B179:C179"/>
    <mergeCell ref="B171:C171"/>
    <mergeCell ref="A177:A180"/>
    <mergeCell ref="A182:A189"/>
    <mergeCell ref="B186:C186"/>
    <mergeCell ref="D185:D186"/>
    <mergeCell ref="E185:E186"/>
    <mergeCell ref="B187:C187"/>
    <mergeCell ref="B188:C188"/>
    <mergeCell ref="B180:C180"/>
    <mergeCell ref="B182:E182"/>
    <mergeCell ref="B193:C193"/>
    <mergeCell ref="B194:C194"/>
    <mergeCell ref="B207:C207"/>
    <mergeCell ref="B208:C208"/>
    <mergeCell ref="B209:C209"/>
    <mergeCell ref="A197:A203"/>
    <mergeCell ref="A205:A209"/>
    <mergeCell ref="B201:C201"/>
    <mergeCell ref="B200:C200"/>
    <mergeCell ref="B202:C202"/>
    <mergeCell ref="B203:C203"/>
    <mergeCell ref="B205:E205"/>
    <mergeCell ref="B206:C206"/>
    <mergeCell ref="B198:C198"/>
    <mergeCell ref="B199:C199"/>
    <mergeCell ref="B58:C58"/>
    <mergeCell ref="B75:C75"/>
    <mergeCell ref="A68:C68"/>
    <mergeCell ref="B69:E69"/>
    <mergeCell ref="B70:C70"/>
    <mergeCell ref="B51:C51"/>
    <mergeCell ref="B52:C52"/>
    <mergeCell ref="B54:C54"/>
    <mergeCell ref="B115:E115"/>
    <mergeCell ref="D70:E70"/>
    <mergeCell ref="A176:E176"/>
    <mergeCell ref="A181:E181"/>
    <mergeCell ref="A190:E190"/>
    <mergeCell ref="A196:E196"/>
    <mergeCell ref="B156:E156"/>
    <mergeCell ref="A160:E160"/>
    <mergeCell ref="A155:E155"/>
    <mergeCell ref="B159:C159"/>
    <mergeCell ref="B42:C42"/>
    <mergeCell ref="A39:A42"/>
    <mergeCell ref="B86:C86"/>
    <mergeCell ref="B81:C81"/>
    <mergeCell ref="A69:A81"/>
    <mergeCell ref="B83:E83"/>
    <mergeCell ref="B76:C76"/>
    <mergeCell ref="B77:C77"/>
    <mergeCell ref="B84:C84"/>
    <mergeCell ref="B85:C85"/>
    <mergeCell ref="B78:C78"/>
    <mergeCell ref="B79:C79"/>
    <mergeCell ref="B80:C80"/>
    <mergeCell ref="B72:C72"/>
    <mergeCell ref="B73:C73"/>
    <mergeCell ref="B61:E61"/>
    <mergeCell ref="A173:A175"/>
    <mergeCell ref="B175:C175"/>
    <mergeCell ref="A166:E166"/>
    <mergeCell ref="A172:E172"/>
    <mergeCell ref="B157:C157"/>
    <mergeCell ref="B158:C158"/>
    <mergeCell ref="A161:C161"/>
    <mergeCell ref="B162:E162"/>
    <mergeCell ref="A156:A159"/>
    <mergeCell ref="A162:A165"/>
    <mergeCell ref="A168:A171"/>
    <mergeCell ref="B165:C165"/>
    <mergeCell ref="A167:C167"/>
    <mergeCell ref="B168:E168"/>
    <mergeCell ref="B169:C169"/>
    <mergeCell ref="B170:C170"/>
    <mergeCell ref="B163:C163"/>
    <mergeCell ref="B164:C164"/>
    <mergeCell ref="B173:E173"/>
    <mergeCell ref="B174:C174"/>
    <mergeCell ref="B150:C150"/>
    <mergeCell ref="B151:C151"/>
    <mergeCell ref="B152:C152"/>
    <mergeCell ref="B145:C145"/>
    <mergeCell ref="B146:C146"/>
    <mergeCell ref="B148:E148"/>
    <mergeCell ref="B149:C149"/>
    <mergeCell ref="A148:A154"/>
    <mergeCell ref="B142:C142"/>
    <mergeCell ref="B143:C143"/>
    <mergeCell ref="B144:C144"/>
    <mergeCell ref="D144:E144"/>
    <mergeCell ref="A147:E147"/>
    <mergeCell ref="B153:C153"/>
    <mergeCell ref="B154:C154"/>
    <mergeCell ref="A138:C138"/>
    <mergeCell ref="B139:E139"/>
    <mergeCell ref="B140:C140"/>
    <mergeCell ref="B141:C141"/>
    <mergeCell ref="B132:C132"/>
    <mergeCell ref="A127:A132"/>
    <mergeCell ref="B134:E134"/>
    <mergeCell ref="B135:C135"/>
    <mergeCell ref="B136:C136"/>
    <mergeCell ref="B129:C129"/>
    <mergeCell ref="B130:C130"/>
    <mergeCell ref="B131:C131"/>
    <mergeCell ref="D129:D131"/>
    <mergeCell ref="E129:E131"/>
    <mergeCell ref="A134:A136"/>
    <mergeCell ref="A133:E133"/>
    <mergeCell ref="A137:E137"/>
    <mergeCell ref="A139:A146"/>
    <mergeCell ref="B124:C124"/>
    <mergeCell ref="A126:C126"/>
    <mergeCell ref="B127:E127"/>
    <mergeCell ref="B128:C128"/>
    <mergeCell ref="B122:C122"/>
    <mergeCell ref="B123:C123"/>
    <mergeCell ref="A125:E125"/>
    <mergeCell ref="A120:A124"/>
    <mergeCell ref="B121:C121"/>
    <mergeCell ref="A108:E108"/>
    <mergeCell ref="B120:E120"/>
    <mergeCell ref="A109:A113"/>
    <mergeCell ref="A115:A118"/>
    <mergeCell ref="B116:C116"/>
    <mergeCell ref="B117:C117"/>
    <mergeCell ref="B111:C111"/>
    <mergeCell ref="D111:E111"/>
    <mergeCell ref="B112:C112"/>
    <mergeCell ref="B113:C113"/>
    <mergeCell ref="A114:E114"/>
    <mergeCell ref="A119:E119"/>
    <mergeCell ref="B109:E109"/>
    <mergeCell ref="B110:C110"/>
    <mergeCell ref="A99:C99"/>
    <mergeCell ref="B100:E100"/>
    <mergeCell ref="B101:C101"/>
    <mergeCell ref="B94:C94"/>
    <mergeCell ref="B95:C95"/>
    <mergeCell ref="B96:C96"/>
    <mergeCell ref="B92:C92"/>
    <mergeCell ref="B93:C93"/>
    <mergeCell ref="A98:E98"/>
    <mergeCell ref="A100:A107"/>
    <mergeCell ref="B102:C102"/>
    <mergeCell ref="B103:C103"/>
    <mergeCell ref="B104:C104"/>
    <mergeCell ref="B106:C106"/>
    <mergeCell ref="B107:C107"/>
    <mergeCell ref="AB73:AH73"/>
    <mergeCell ref="B74:C74"/>
    <mergeCell ref="B71:C71"/>
    <mergeCell ref="B66:C66"/>
    <mergeCell ref="B97:C97"/>
    <mergeCell ref="A88:A97"/>
    <mergeCell ref="B88:E88"/>
    <mergeCell ref="B89:C89"/>
    <mergeCell ref="B90:C90"/>
    <mergeCell ref="B91:C91"/>
    <mergeCell ref="A82:E82"/>
    <mergeCell ref="A87:E87"/>
    <mergeCell ref="A83:A86"/>
    <mergeCell ref="A67:E67"/>
    <mergeCell ref="A55:E55"/>
    <mergeCell ref="A45:A54"/>
    <mergeCell ref="A1:E1"/>
    <mergeCell ref="A2:E2"/>
    <mergeCell ref="B5:C5"/>
    <mergeCell ref="A6:C6"/>
    <mergeCell ref="B24:C24"/>
    <mergeCell ref="B30:C30"/>
    <mergeCell ref="A28:C28"/>
    <mergeCell ref="B18:E18"/>
    <mergeCell ref="B23:E23"/>
    <mergeCell ref="B12:C12"/>
    <mergeCell ref="B14:C14"/>
    <mergeCell ref="B15:C15"/>
    <mergeCell ref="B11:C11"/>
    <mergeCell ref="B29:E29"/>
    <mergeCell ref="B21:C21"/>
    <mergeCell ref="B16:C16"/>
    <mergeCell ref="A29:A32"/>
    <mergeCell ref="B13:C13"/>
    <mergeCell ref="B19:C19"/>
    <mergeCell ref="A23:A26"/>
    <mergeCell ref="A27:E27"/>
    <mergeCell ref="A18:A21"/>
    <mergeCell ref="B26:C26"/>
    <mergeCell ref="B49:C49"/>
    <mergeCell ref="B65:C65"/>
    <mergeCell ref="A61:A66"/>
    <mergeCell ref="A43:E43"/>
    <mergeCell ref="A38:E38"/>
    <mergeCell ref="A33:E33"/>
    <mergeCell ref="B37:C37"/>
    <mergeCell ref="A34:A37"/>
    <mergeCell ref="A60:E60"/>
    <mergeCell ref="D35:E35"/>
    <mergeCell ref="A44:C44"/>
    <mergeCell ref="B45:E45"/>
    <mergeCell ref="B62:C62"/>
    <mergeCell ref="B63:C63"/>
    <mergeCell ref="B64:C64"/>
    <mergeCell ref="B59:C59"/>
    <mergeCell ref="B50:C50"/>
    <mergeCell ref="B32:C32"/>
    <mergeCell ref="B56:E56"/>
    <mergeCell ref="B57:C57"/>
    <mergeCell ref="D57:E57"/>
    <mergeCell ref="A56:A59"/>
    <mergeCell ref="B53:C53"/>
    <mergeCell ref="AD47:AE47"/>
    <mergeCell ref="AF47:AK47"/>
    <mergeCell ref="AD48:AE48"/>
    <mergeCell ref="AF48:AK48"/>
    <mergeCell ref="B3:E3"/>
    <mergeCell ref="B4:E4"/>
    <mergeCell ref="B8:C8"/>
    <mergeCell ref="B10:C10"/>
    <mergeCell ref="B34:E34"/>
    <mergeCell ref="B39:E39"/>
    <mergeCell ref="B36:C36"/>
    <mergeCell ref="B46:C46"/>
    <mergeCell ref="B48:C48"/>
    <mergeCell ref="A17:E17"/>
    <mergeCell ref="B7:E7"/>
    <mergeCell ref="B40:C40"/>
    <mergeCell ref="B41:C41"/>
    <mergeCell ref="B31:C31"/>
    <mergeCell ref="B35:C35"/>
    <mergeCell ref="D9:E9"/>
    <mergeCell ref="B9:C9"/>
    <mergeCell ref="A7:A16"/>
    <mergeCell ref="A22:E22"/>
  </mergeCells>
  <dataValidations count="29">
    <dataValidation type="list" allowBlank="1" showInputMessage="1" showErrorMessage="1" sqref="D9">
      <formula1>$AC$6:$AC$7</formula1>
    </dataValidation>
    <dataValidation type="list" allowBlank="1" showInputMessage="1" showErrorMessage="1" promptTitle="Adopt any one measure" prompt="To promote sustainable transportation within the site premises." sqref="B15:C15">
      <formula1>$AC$14:$AC$18</formula1>
    </dataValidation>
    <dataValidation type="list" allowBlank="1" showInputMessage="1" showErrorMessage="1" sqref="D35:E35">
      <formula1>$AA$35:$AA$36</formula1>
    </dataValidation>
    <dataValidation type="list" allowBlank="1" showInputMessage="1" showErrorMessage="1" sqref="D111:E111">
      <formula1>$AA$111:$AA$112</formula1>
    </dataValidation>
    <dataValidation type="list" allowBlank="1" showInputMessage="1" showErrorMessage="1" sqref="D144:E144">
      <formula1>$AA$144:$AA$145</formula1>
    </dataValidation>
    <dataValidation type="list" allowBlank="1" showInputMessage="1" showErrorMessage="1" sqref="B186:C186">
      <formula1>$AA$186:$AA$188</formula1>
    </dataValidation>
    <dataValidation type="list" allowBlank="1" showInputMessage="1" showErrorMessage="1" sqref="B14:C14">
      <formula1>$L$11:$L$14</formula1>
    </dataValidation>
    <dataValidation type="list" allowBlank="1" showInputMessage="1" showErrorMessage="1" sqref="C20">
      <formula1>$G$18:$G$21</formula1>
    </dataValidation>
    <dataValidation type="list" allowBlank="1" showInputMessage="1" showErrorMessage="1" sqref="B25">
      <formula1>$L$25:$L$27</formula1>
    </dataValidation>
    <dataValidation type="list" allowBlank="1" showInputMessage="1" showErrorMessage="1" sqref="C25 D58:E58">
      <formula1>INDIRECT($B25)</formula1>
    </dataValidation>
    <dataValidation type="list" allowBlank="1" showInputMessage="1" showErrorMessage="1" sqref="E73 E78">
      <formula1>$G$73:$G$75</formula1>
    </dataValidation>
    <dataValidation type="list" allowBlank="1" showInputMessage="1" showErrorMessage="1" sqref="B213">
      <formula1>$H$212:$H$217</formula1>
    </dataValidation>
    <dataValidation allowBlank="1" showInputMessage="1" showErrorMessage="1" error="No points to be awarded for mandatory criterion." sqref="D62"/>
    <dataValidation type="list" allowBlank="1" showInputMessage="1" showErrorMessage="1" sqref="B50:C50">
      <formula1>$AA$49:$AA$54</formula1>
    </dataValidation>
    <dataValidation type="list" allowBlank="1" showInputMessage="1" showErrorMessage="1" sqref="E85">
      <formula1>$I$85:$I$86</formula1>
    </dataValidation>
    <dataValidation type="list" allowBlank="1" showInputMessage="1" showErrorMessage="1" sqref="E129:E131">
      <formula1>$L$129:$L$130</formula1>
    </dataValidation>
    <dataValidation type="list" allowBlank="1" showInputMessage="1" showErrorMessage="1" sqref="E174 E199 E202">
      <formula1>$L$174:$L$175</formula1>
    </dataValidation>
    <dataValidation type="list" allowBlank="1" showInputMessage="1" showErrorMessage="1" sqref="B10:C10">
      <formula1>$AC$9:$AC$12</formula1>
    </dataValidation>
    <dataValidation type="list" allowBlank="1" showInputMessage="1" showErrorMessage="1" sqref="B58:C58">
      <formula1>$G$57:$H$57</formula1>
    </dataValidation>
    <dataValidation type="list" allowBlank="1" showInputMessage="1" showErrorMessage="1" sqref="B103:C103">
      <formula1>$H$102:$H$104</formula1>
    </dataValidation>
    <dataValidation type="list" allowBlank="1" showInputMessage="1" showErrorMessage="1" sqref="B106:C106">
      <formula1>$H$105:$H$107</formula1>
    </dataValidation>
    <dataValidation type="list" allowBlank="1" showInputMessage="1" showErrorMessage="1" sqref="B117:C117">
      <formula1>$H$116:$H$117</formula1>
    </dataValidation>
    <dataValidation type="list" allowBlank="1" showInputMessage="1" showErrorMessage="1" sqref="B123:C123">
      <formula1>$H$122:$H$126</formula1>
    </dataValidation>
    <dataValidation type="list" allowBlank="1" showInputMessage="1" showErrorMessage="1" sqref="B141:C141">
      <formula1>$H$140:$H$142</formula1>
    </dataValidation>
    <dataValidation type="list" allowBlank="1" showInputMessage="1" showErrorMessage="1" sqref="B150:C150">
      <formula1>$H$149:$H$151</formula1>
    </dataValidation>
    <dataValidation type="list" allowBlank="1" showInputMessage="1" showErrorMessage="1" sqref="B153:C153">
      <formula1>$H$152:$H$155</formula1>
    </dataValidation>
    <dataValidation type="list" allowBlank="1" showInputMessage="1" showErrorMessage="1" sqref="B201:C201">
      <formula1>$H$200:$H$202</formula1>
    </dataValidation>
    <dataValidation type="list" allowBlank="1" showInputMessage="1" showErrorMessage="1" sqref="D70">
      <formula1>$AA$70:$AA$71</formula1>
    </dataValidation>
    <dataValidation type="list" allowBlank="1" showInputMessage="1" showErrorMessage="1" sqref="B164:C164">
      <formula1>$H$163:$H$164</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V019</vt:lpstr>
      <vt:lpstr>'V019'!_ftn1</vt:lpstr>
      <vt:lpstr>'V019'!_ftn2</vt:lpstr>
      <vt:lpstr>'V019'!_ftn3</vt:lpstr>
      <vt:lpstr>'V019'!_ftnref1</vt:lpstr>
      <vt:lpstr>'V019'!_ftnref2</vt:lpstr>
      <vt:lpstr>'V019'!_ftnref3</vt:lpstr>
      <vt:lpstr>Alternate_1_Onsite_Onsite_and_offsite_combination_renewable_energy_system</vt:lpstr>
      <vt:lpstr>Alternate_2_Off_site_renewable_energy_system</vt:lpstr>
      <vt:lpstr>Alternative</vt:lpstr>
      <vt:lpstr>Alternative_1_Demonstrate_temperature_reduction_in_the_predicted_hourly_average_air_temperature_°C_from_the_GRIHA_base_case</vt:lpstr>
      <vt:lpstr>Alternative_2_Demonstrate_that_the_difference_in_peak_air_temperature_has_been_achieved_through_dynamic_UHIE_simulation_from_the_GRIHA_base_case</vt:lpstr>
      <vt:lpstr>Not_Attempting</vt:lpstr>
    </vt:vector>
  </TitlesOfParts>
  <Company>TERI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Apoorv Vij</dc:creator>
  <cp:lastModifiedBy>Ravi Prakash Kurkiya</cp:lastModifiedBy>
  <dcterms:created xsi:type="dcterms:W3CDTF">2015-05-22T08:43:11Z</dcterms:created>
  <dcterms:modified xsi:type="dcterms:W3CDTF">2021-07-16T10:44:30Z</dcterms:modified>
</cp:coreProperties>
</file>